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50_通知・算定構造表\03_処遇改善通知\2024xxxx_事務処理手順\03xx正式発出\☆発出\様式\"/>
    </mc:Choice>
  </mc:AlternateContent>
  <xr:revisionPtr revIDLastSave="0" documentId="13_ncr:1_{7A4B67F2-E235-4DEB-A965-6333B0043642}" xr6:coauthVersionLast="47" xr6:coauthVersionMax="47" xr10:uidLastSave="{00000000-0000-0000-0000-000000000000}"/>
  <bookViews>
    <workbookView xWindow="29625" yWindow="450" windowWidth="21600" windowHeight="11385" xr2:uid="{00000000-000D-0000-FFFF-FFFF00000000}"/>
  </bookViews>
  <sheets>
    <sheet name="別紙様式6-1 計画書_総括表" sheetId="18" r:id="rId1"/>
    <sheet name="別紙様式6-2 事業所個票１" sheetId="12" r:id="rId2"/>
    <sheet name="事業所個票２" sheetId="28" r:id="rId3"/>
    <sheet name="事業所個票３" sheetId="34" r:id="rId4"/>
    <sheet name="事業所個票４" sheetId="21" r:id="rId5"/>
    <sheet name="事業所個票５" sheetId="29" r:id="rId6"/>
    <sheet name="事業所個票６" sheetId="30" r:id="rId7"/>
    <sheet name="事業所個票７" sheetId="31" r:id="rId8"/>
    <sheet name="事業所個票８" sheetId="32" r:id="rId9"/>
    <sheet name="事業所個票９" sheetId="33" r:id="rId10"/>
    <sheet name="事業所個票10" sheetId="27" r:id="rId11"/>
    <sheet name="【参考】数式用" sheetId="4" state="hidden" r:id="rId12"/>
    <sheet name="【参考】数式用2" sheetId="14" state="hidden" r:id="rId13"/>
    <sheet name="【参考】数式用3" sheetId="5" state="hidden" r:id="rId14"/>
  </sheets>
  <definedNames>
    <definedName name="_xlnm._FilterDatabase" localSheetId="11" hidden="1">【参考】数式用!#REF!</definedName>
    <definedName name="_xlnm._FilterDatabase" localSheetId="12" hidden="1">【参考】数式用2!$B$5:$S$23</definedName>
    <definedName name="_xlnm.Print_Area" localSheetId="11">【参考】数式用!$A$1:$G$27</definedName>
    <definedName name="_xlnm.Print_Area" localSheetId="10">事業所個票10!$A$1:$AQ$54</definedName>
    <definedName name="_xlnm.Print_Area" localSheetId="2">事業所個票２!$A$1:$AQ$54</definedName>
    <definedName name="_xlnm.Print_Area" localSheetId="3">事業所個票３!$A$1:$AQ$54</definedName>
    <definedName name="_xlnm.Print_Area" localSheetId="4">事業所個票４!$A$1:$AQ$54</definedName>
    <definedName name="_xlnm.Print_Area" localSheetId="5">事業所個票５!$A$1:$AQ$54</definedName>
    <definedName name="_xlnm.Print_Area" localSheetId="6">事業所個票６!$A$1:$AQ$54</definedName>
    <definedName name="_xlnm.Print_Area" localSheetId="7">事業所個票７!$A$1:$AQ$54</definedName>
    <definedName name="_xlnm.Print_Area" localSheetId="8">事業所個票８!$A$1:$AQ$54</definedName>
    <definedName name="_xlnm.Print_Area" localSheetId="9">事業所個票９!$A$1:$AQ$54</definedName>
    <definedName name="_xlnm.Print_Area" localSheetId="0">'別紙様式6-1 計画書_総括表'!$A$1:$AL$233</definedName>
    <definedName name="_xlnm.Print_Area" localSheetId="1">'別紙様式6-2 事業所個票１'!$A$1:$AQ$54</definedName>
    <definedName name="サービス名">【参考】数式用!$A$5:$A$37</definedName>
    <definedName name="愛知県">【参考】数式用3!$D$993:$D$1046</definedName>
    <definedName name="愛媛県">【参考】数式用3!$D$1422:$D$1441</definedName>
    <definedName name="医療型児童発達支援">【参考】数式用!$AF$26</definedName>
    <definedName name="医療型障害児入所施設">【参考】数式用!$AF$31</definedName>
    <definedName name="茨城県">【参考】数式用3!$D$415:$D$458</definedName>
    <definedName name="岡山県">【参考】数式用3!$D$1312:$D$1338</definedName>
    <definedName name="沖縄県">【参考】数式用3!$D$1709:$D$1749</definedName>
    <definedName name="岩手県">【参考】数式用3!$D$228:$D$260</definedName>
    <definedName name="岐阜県">【参考】数式用3!$D$916:$D$957</definedName>
    <definedName name="宮崎県">【参考】数式用3!$D$1640:$D$1665</definedName>
    <definedName name="宮城県">【参考】数式用3!$D$261:$D$295</definedName>
    <definedName name="居宅介護">【参考】数式用!$AF$5</definedName>
    <definedName name="居宅訪問型児童発達支援">【参考】数式用!$AF$28</definedName>
    <definedName name="京都府">【参考】数式用3!$D$1095:$D$1120</definedName>
    <definedName name="共同生活援助_介護サービス包括型">【参考】数式用!$AF$22</definedName>
    <definedName name="共同生活援助_外部サービス利用型">【参考】数式用!$AF$24</definedName>
    <definedName name="共同生活援助_日中サービス支援型">【参考】数式用!$AF$23</definedName>
    <definedName name="熊本県">【参考】数式用3!$D$1577:$D$1621</definedName>
    <definedName name="群馬県">【参考】数式用3!$D$484:$D$518</definedName>
    <definedName name="広島県">【参考】数式用3!$D$1339:$D$1361</definedName>
    <definedName name="行動援護">【参考】数式用!$AF$8</definedName>
    <definedName name="香川県">【参考】数式用3!$D$1405:$D$1421</definedName>
    <definedName name="高知県">【参考】数式用3!$D$1442:$D$1475</definedName>
    <definedName name="佐賀県">【参考】数式用3!$D$1536:$D$1555</definedName>
    <definedName name="埼玉県">【参考】数式用3!$D$519:$D$581</definedName>
    <definedName name="三重県">【参考】数式用3!$D$1047:$D$1075</definedName>
    <definedName name="山形県">【参考】数式用3!$D$321:$D$355</definedName>
    <definedName name="山口県">【参考】数式用3!$D$1362:$D$1380</definedName>
    <definedName name="山梨県">【参考】数式用3!$D$812:$D$838</definedName>
    <definedName name="施設入所支援">【参考】数式用!$AF$11</definedName>
    <definedName name="児童発達支援">【参考】数式用!$AF$25</definedName>
    <definedName name="滋賀県">【参考】数式用3!$D$1076:$D$1094</definedName>
    <definedName name="自立訓練_機能訓練">【参考】数式用!$AF$14</definedName>
    <definedName name="自立訓練_生活訓練">【参考】数式用!$AF$15</definedName>
    <definedName name="自立生活援助">【参考】数式用!$AF$21</definedName>
    <definedName name="鹿児島県">【参考】数式用3!$D$1666:$D$1708</definedName>
    <definedName name="就労移行支援">【参考】数式用!$AF$17</definedName>
    <definedName name="就労継続支援Ａ型">【参考】数式用!$AF$18</definedName>
    <definedName name="就労継続支援B型">【参考】数式用!$AF$19</definedName>
    <definedName name="就労選択支援">【参考】数式用!$AF$16</definedName>
    <definedName name="就労定着支援">【参考】数式用!$AF$20</definedName>
    <definedName name="秋田県">【参考】数式用3!$D$296:$D$320</definedName>
    <definedName name="重度障害者等包括支援">【参考】数式用!$AF$9</definedName>
    <definedName name="重度訪問介護">【参考】数式用!$AF$6</definedName>
    <definedName name="障害者支援施設_自立訓練_機能訓練">【参考】数式用!$AF$33</definedName>
    <definedName name="障害者支援施設_自立訓練_生活訓練">【参考】数式用!$AF$34</definedName>
    <definedName name="障害者支援施設_就労移行支援">【参考】数式用!$AF$35</definedName>
    <definedName name="障害者支援施設_就労継続支援Ａ型">【参考】数式用!$AF$36</definedName>
    <definedName name="障害者支援施設_就労継続支援Ｂ">【参考】数式用!$AF$37</definedName>
    <definedName name="障害者支援施設_生活介護">【参考】数式用!$AF$32</definedName>
    <definedName name="新潟県">【参考】数式用3!$D$731:$D$760</definedName>
    <definedName name="神奈川県">【参考】数式用3!$D$698:$D$730</definedName>
    <definedName name="生活介護">【参考】数式用!$AF$10</definedName>
    <definedName name="青森県">【参考】数式用3!$D$188:$D$227</definedName>
    <definedName name="静岡県">【参考】数式用3!$D$958:$D$992</definedName>
    <definedName name="石川県">【参考】数式用3!$D$776:$D$794</definedName>
    <definedName name="千葉県">【参考】数式用3!$D$582:$D$635</definedName>
    <definedName name="大阪府">【参考】数式用3!$D$1121:$D$1163</definedName>
    <definedName name="大分県">【参考】数式用3!$D$1622:$D$1639</definedName>
    <definedName name="短期入所">【参考】数式用!$AF$12</definedName>
    <definedName name="長崎県">【参考】数式用3!$D$1556:$D$1576</definedName>
    <definedName name="長野県">【参考】数式用3!$D$839:$D$915</definedName>
    <definedName name="鳥取県">【参考】数式用3!$D$1274:$D$1292</definedName>
    <definedName name="島根県">【参考】数式用3!$D$1293:$D$1311</definedName>
    <definedName name="東京都">【参考】数式用3!$D$636:$D$697</definedName>
    <definedName name="同行援護">【参考】数式用!$AF$7</definedName>
    <definedName name="徳島県">【参考】数式用3!$D$1381:$D$1404</definedName>
    <definedName name="栃木県">【参考】数式用3!$D$459:$D$483</definedName>
    <definedName name="奈良県">【参考】数式用3!$D$1205:$D$1243</definedName>
    <definedName name="富山県">【参考】数式用3!$D$761:$D$775</definedName>
    <definedName name="福井県">【参考】数式用3!$D$795:$D$811</definedName>
    <definedName name="福岡県">【参考】数式用3!$D$1476:$D$1535</definedName>
    <definedName name="福祉型障害児入所施設">【参考】数式用!$AF$30</definedName>
    <definedName name="福島県">【参考】数式用3!$D$356:$D$414</definedName>
    <definedName name="兵庫県">【参考】数式用3!$D$1164:$D$1204</definedName>
    <definedName name="保育所等訪問支援">【参考】数式用!$AF$29</definedName>
    <definedName name="放課後等デイサービス">【参考】数式用!$AF$27</definedName>
    <definedName name="北海道">【参考】数式用3!$D$3:$D$187</definedName>
    <definedName name="療養介護">【参考】数式用!$AF$13</definedName>
    <definedName name="和歌山県">【参考】数式用3!$D$1244:$D$1273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27" l="1"/>
  <c r="L49" i="33"/>
  <c r="L49" i="32"/>
  <c r="L49" i="31"/>
  <c r="L49" i="30"/>
  <c r="L49" i="29"/>
  <c r="L49" i="21"/>
  <c r="L49" i="34"/>
  <c r="L49" i="28"/>
  <c r="L49" i="12"/>
  <c r="AW48" i="27" l="1"/>
  <c r="AW48" i="33"/>
  <c r="AW48" i="32"/>
  <c r="AW48" i="31"/>
  <c r="AW48" i="30"/>
  <c r="AW48" i="29"/>
  <c r="AW48" i="21"/>
  <c r="AW48" i="34"/>
  <c r="AW48" i="28"/>
  <c r="AW48" i="12"/>
  <c r="Z63" i="27" l="1"/>
  <c r="Z62" i="27"/>
  <c r="Z61" i="27"/>
  <c r="Z60" i="27"/>
  <c r="Z59" i="27"/>
  <c r="Z58" i="27"/>
  <c r="Z57" i="27"/>
  <c r="AK56" i="27"/>
  <c r="AC56" i="27"/>
  <c r="Z63" i="33"/>
  <c r="Z62" i="33"/>
  <c r="Z61" i="33"/>
  <c r="Z60" i="33"/>
  <c r="Z59" i="33"/>
  <c r="Z58" i="33"/>
  <c r="Z57" i="33"/>
  <c r="AK56" i="33"/>
  <c r="AC56" i="33"/>
  <c r="Z63" i="32"/>
  <c r="Z62" i="32"/>
  <c r="Z61" i="32"/>
  <c r="Z60" i="32"/>
  <c r="Z59" i="32"/>
  <c r="Z58" i="32"/>
  <c r="Z57" i="32"/>
  <c r="AK56" i="32"/>
  <c r="AC56" i="32"/>
  <c r="Z63" i="31"/>
  <c r="Z62" i="31"/>
  <c r="Z61" i="31"/>
  <c r="Z60" i="31"/>
  <c r="Z59" i="31"/>
  <c r="Z58" i="31"/>
  <c r="Z57" i="31"/>
  <c r="AK56" i="31"/>
  <c r="AC56" i="31"/>
  <c r="Z63" i="30"/>
  <c r="Z62" i="30"/>
  <c r="Z61" i="30"/>
  <c r="Z60" i="30"/>
  <c r="Z59" i="30"/>
  <c r="Z58" i="30"/>
  <c r="Z57" i="30"/>
  <c r="AK56" i="30"/>
  <c r="AC56" i="30"/>
  <c r="Z63" i="29"/>
  <c r="Z62" i="29"/>
  <c r="Z61" i="29"/>
  <c r="Z60" i="29"/>
  <c r="Z59" i="29"/>
  <c r="Z58" i="29"/>
  <c r="Z57" i="29"/>
  <c r="AK56" i="29"/>
  <c r="AC56" i="29"/>
  <c r="Z63" i="21"/>
  <c r="Z62" i="21"/>
  <c r="Z61" i="21"/>
  <c r="Z60" i="21"/>
  <c r="Z59" i="21"/>
  <c r="Z58" i="21"/>
  <c r="Z57" i="21"/>
  <c r="AK56" i="21"/>
  <c r="AC56" i="21"/>
  <c r="Z63" i="34"/>
  <c r="Z62" i="34"/>
  <c r="Z61" i="34"/>
  <c r="Z60" i="34"/>
  <c r="Z59" i="34"/>
  <c r="Z58" i="34"/>
  <c r="Z57" i="34"/>
  <c r="AK56" i="34"/>
  <c r="AC56" i="34"/>
  <c r="Z63" i="28"/>
  <c r="Z62" i="28"/>
  <c r="Z61" i="28"/>
  <c r="Z60" i="28"/>
  <c r="Z59" i="28"/>
  <c r="Z58" i="28"/>
  <c r="Z57" i="28"/>
  <c r="AK56" i="28"/>
  <c r="AC56" i="28"/>
  <c r="Z63" i="12"/>
  <c r="Z62" i="12"/>
  <c r="Z61" i="12"/>
  <c r="Z60" i="12"/>
  <c r="Z59" i="12"/>
  <c r="Z58" i="12"/>
  <c r="Z57" i="12"/>
  <c r="AK56" i="12"/>
  <c r="AC56" i="12"/>
  <c r="T67" i="34"/>
  <c r="AW63" i="34"/>
  <c r="AW62" i="34"/>
  <c r="AW61" i="34"/>
  <c r="H53" i="34"/>
  <c r="L50" i="34"/>
  <c r="AC48" i="34"/>
  <c r="G48" i="34"/>
  <c r="V45" i="34"/>
  <c r="V44" i="34"/>
  <c r="V41" i="34"/>
  <c r="V40" i="34"/>
  <c r="G40" i="34"/>
  <c r="V37" i="34"/>
  <c r="V36" i="34"/>
  <c r="V33" i="34"/>
  <c r="V32" i="34"/>
  <c r="V30" i="34"/>
  <c r="V29" i="34"/>
  <c r="V28" i="34"/>
  <c r="V26" i="34"/>
  <c r="V25" i="34"/>
  <c r="V24" i="34"/>
  <c r="V22" i="34"/>
  <c r="V21" i="34"/>
  <c r="AK20" i="34"/>
  <c r="AC20" i="34"/>
  <c r="P15" i="34"/>
  <c r="AD53" i="34" s="1"/>
  <c r="AA14" i="34"/>
  <c r="V14" i="34"/>
  <c r="AW14" i="34" s="1"/>
  <c r="B12" i="34"/>
  <c r="AA11" i="34"/>
  <c r="L10" i="34"/>
  <c r="G10" i="34"/>
  <c r="B10" i="34"/>
  <c r="Q10" i="34" s="1"/>
  <c r="AM5" i="34"/>
  <c r="BN51" i="34" s="1"/>
  <c r="BF1" i="34"/>
  <c r="AS1" i="34"/>
  <c r="AS20" i="34" s="1"/>
  <c r="AI1" i="34"/>
  <c r="CI2" i="34" s="1"/>
  <c r="T67" i="33"/>
  <c r="AW63" i="33"/>
  <c r="AW62" i="33"/>
  <c r="AW61" i="33"/>
  <c r="H53" i="33"/>
  <c r="L50" i="33"/>
  <c r="AC48" i="33"/>
  <c r="G48" i="33"/>
  <c r="V45" i="33"/>
  <c r="V44" i="33"/>
  <c r="V41" i="33"/>
  <c r="V40" i="33"/>
  <c r="G40" i="33"/>
  <c r="V37" i="33"/>
  <c r="V36" i="33"/>
  <c r="V33" i="33"/>
  <c r="V32" i="33"/>
  <c r="V30" i="33"/>
  <c r="V29" i="33"/>
  <c r="V28" i="33"/>
  <c r="V26" i="33"/>
  <c r="V25" i="33"/>
  <c r="V24" i="33"/>
  <c r="V22" i="33"/>
  <c r="V21" i="33"/>
  <c r="AK20" i="33"/>
  <c r="AC20" i="33"/>
  <c r="P15" i="33"/>
  <c r="AD53" i="33" s="1"/>
  <c r="V14" i="33"/>
  <c r="AX14" i="33" s="1"/>
  <c r="B12" i="33"/>
  <c r="AA11" i="33"/>
  <c r="L10" i="33"/>
  <c r="G10" i="33"/>
  <c r="B10" i="33"/>
  <c r="Q10" i="33" s="1"/>
  <c r="AM5" i="33"/>
  <c r="BN51" i="33" s="1"/>
  <c r="BF1" i="33"/>
  <c r="AS1" i="33"/>
  <c r="AS20" i="33" s="1"/>
  <c r="AI1" i="33"/>
  <c r="CI2" i="33" s="1"/>
  <c r="T67" i="32"/>
  <c r="AW63" i="32"/>
  <c r="AW62" i="32"/>
  <c r="AW61" i="32"/>
  <c r="H53" i="32"/>
  <c r="L50" i="32"/>
  <c r="L51" i="32" s="1"/>
  <c r="L52" i="32" s="1"/>
  <c r="AC48" i="32"/>
  <c r="G48" i="32"/>
  <c r="V45" i="32"/>
  <c r="V44" i="32"/>
  <c r="V41" i="32"/>
  <c r="V40" i="32"/>
  <c r="G40" i="32"/>
  <c r="V37" i="32"/>
  <c r="V36" i="32"/>
  <c r="V33" i="32"/>
  <c r="V32" i="32"/>
  <c r="V30" i="32"/>
  <c r="V29" i="32"/>
  <c r="V28" i="32"/>
  <c r="V26" i="32"/>
  <c r="V25" i="32"/>
  <c r="V24" i="32"/>
  <c r="V22" i="32"/>
  <c r="V21" i="32"/>
  <c r="AK20" i="32"/>
  <c r="AC20" i="32"/>
  <c r="P15" i="32"/>
  <c r="AD53" i="32" s="1"/>
  <c r="B12" i="32"/>
  <c r="Q10" i="32"/>
  <c r="L10" i="32"/>
  <c r="G10" i="32"/>
  <c r="B10" i="32"/>
  <c r="V8" i="32"/>
  <c r="AY8" i="32" s="1"/>
  <c r="AP62" i="32" s="1"/>
  <c r="AM5" i="32"/>
  <c r="CI2" i="32"/>
  <c r="BF1" i="32"/>
  <c r="AS1" i="32"/>
  <c r="AA14" i="32" s="1"/>
  <c r="AI1" i="32"/>
  <c r="T67" i="31"/>
  <c r="AW63" i="31"/>
  <c r="AW62" i="31"/>
  <c r="AW61" i="31"/>
  <c r="H53" i="31"/>
  <c r="L50" i="31"/>
  <c r="AC48" i="31"/>
  <c r="G48" i="31"/>
  <c r="V45" i="31"/>
  <c r="V44" i="31"/>
  <c r="V41" i="31"/>
  <c r="V40" i="31"/>
  <c r="G40" i="31"/>
  <c r="V37" i="31"/>
  <c r="V36" i="31"/>
  <c r="V33" i="31"/>
  <c r="V32" i="31"/>
  <c r="V30" i="31"/>
  <c r="V29" i="31"/>
  <c r="V28" i="31"/>
  <c r="V26" i="31"/>
  <c r="V25" i="31"/>
  <c r="V24" i="31"/>
  <c r="V22" i="31"/>
  <c r="V21" i="31"/>
  <c r="AK20" i="31"/>
  <c r="AC20" i="31"/>
  <c r="P15" i="31"/>
  <c r="AD53" i="31" s="1"/>
  <c r="AA14" i="31"/>
  <c r="V14" i="31"/>
  <c r="AX14" i="31" s="1"/>
  <c r="B12" i="31"/>
  <c r="AA11" i="31"/>
  <c r="L10" i="31"/>
  <c r="G10" i="31"/>
  <c r="B10" i="31"/>
  <c r="Q10" i="31" s="1"/>
  <c r="AM5" i="31"/>
  <c r="BF1" i="31"/>
  <c r="AS1" i="31"/>
  <c r="AS20" i="31" s="1"/>
  <c r="AI1" i="31"/>
  <c r="CI2" i="31" s="1"/>
  <c r="T67" i="30"/>
  <c r="AW63" i="30"/>
  <c r="AW62" i="30"/>
  <c r="AW61" i="30"/>
  <c r="H53" i="30"/>
  <c r="L50" i="30"/>
  <c r="L51" i="30" s="1"/>
  <c r="L52" i="30" s="1"/>
  <c r="AC48" i="30"/>
  <c r="G48" i="30"/>
  <c r="V45" i="30"/>
  <c r="V44" i="30"/>
  <c r="V41" i="30"/>
  <c r="V40" i="30"/>
  <c r="G40" i="30"/>
  <c r="V37" i="30"/>
  <c r="V36" i="30"/>
  <c r="V33" i="30"/>
  <c r="V32" i="30"/>
  <c r="V30" i="30"/>
  <c r="V29" i="30"/>
  <c r="V28" i="30"/>
  <c r="V26" i="30"/>
  <c r="V25" i="30"/>
  <c r="V24" i="30"/>
  <c r="V22" i="30"/>
  <c r="V21" i="30"/>
  <c r="AK20" i="30"/>
  <c r="AC20" i="30"/>
  <c r="P15" i="30"/>
  <c r="AD53" i="30" s="1"/>
  <c r="AA14" i="30"/>
  <c r="B12" i="30"/>
  <c r="L10" i="30"/>
  <c r="G10" i="30"/>
  <c r="Q10" i="30" s="1"/>
  <c r="B10" i="30"/>
  <c r="V8" i="30"/>
  <c r="AY8" i="30" s="1"/>
  <c r="AP62" i="30" s="1"/>
  <c r="CI8" i="30" s="1"/>
  <c r="AM5" i="30"/>
  <c r="CI2" i="30"/>
  <c r="BF1" i="30"/>
  <c r="AS1" i="30"/>
  <c r="V14" i="30" s="1"/>
  <c r="AI1" i="30"/>
  <c r="T67" i="29"/>
  <c r="AW63" i="29"/>
  <c r="AW62" i="29"/>
  <c r="AW61" i="29"/>
  <c r="AD53" i="29"/>
  <c r="H53" i="29"/>
  <c r="BN51" i="29"/>
  <c r="L50" i="29"/>
  <c r="L51" i="29" s="1"/>
  <c r="L52" i="29" s="1"/>
  <c r="AC48" i="29"/>
  <c r="G48" i="29"/>
  <c r="V45" i="29"/>
  <c r="V44" i="29"/>
  <c r="V41" i="29"/>
  <c r="V40" i="29"/>
  <c r="G40" i="29"/>
  <c r="V37" i="29"/>
  <c r="V36" i="29"/>
  <c r="V33" i="29"/>
  <c r="V32" i="29"/>
  <c r="V30" i="29"/>
  <c r="V29" i="29"/>
  <c r="V28" i="29"/>
  <c r="V26" i="29"/>
  <c r="V25" i="29"/>
  <c r="V24" i="29"/>
  <c r="V22" i="29"/>
  <c r="V21" i="29"/>
  <c r="AS20" i="29"/>
  <c r="AK20" i="29"/>
  <c r="AC20" i="29"/>
  <c r="P15" i="29"/>
  <c r="AA14" i="29"/>
  <c r="B12" i="29"/>
  <c r="AA11" i="29"/>
  <c r="V11" i="29"/>
  <c r="AY11" i="29" s="1"/>
  <c r="L10" i="29"/>
  <c r="G10" i="29"/>
  <c r="B10" i="29"/>
  <c r="Q10" i="29" s="1"/>
  <c r="AA8" i="29"/>
  <c r="V8" i="29"/>
  <c r="AZ8" i="29" s="1"/>
  <c r="AH63" i="29" s="1"/>
  <c r="AM5" i="29"/>
  <c r="CI2" i="29"/>
  <c r="BF1" i="29"/>
  <c r="AS1" i="29"/>
  <c r="V14" i="29" s="1"/>
  <c r="AI1" i="29"/>
  <c r="AH62" i="32" l="1"/>
  <c r="CI7" i="32" s="1"/>
  <c r="CI8" i="32"/>
  <c r="AS62" i="32"/>
  <c r="AS40" i="32" s="1"/>
  <c r="AH62" i="30"/>
  <c r="AP63" i="29"/>
  <c r="CI10" i="29" s="1"/>
  <c r="AS62" i="30"/>
  <c r="AS40" i="30" s="1"/>
  <c r="AX14" i="34"/>
  <c r="AY14" i="34"/>
  <c r="AZ14" i="34"/>
  <c r="AT14" i="34"/>
  <c r="V15" i="34"/>
  <c r="AW51" i="34"/>
  <c r="AU14" i="34"/>
  <c r="V8" i="34"/>
  <c r="AV14" i="34"/>
  <c r="AA8" i="34"/>
  <c r="V11" i="34"/>
  <c r="L51" i="34"/>
  <c r="L52" i="34" s="1"/>
  <c r="AY14" i="33"/>
  <c r="AY14" i="31"/>
  <c r="AA8" i="32"/>
  <c r="V11" i="32"/>
  <c r="AS20" i="32"/>
  <c r="AZ14" i="33"/>
  <c r="AT8" i="32"/>
  <c r="V9" i="32"/>
  <c r="AA11" i="32"/>
  <c r="BN51" i="32"/>
  <c r="AA14" i="33"/>
  <c r="AU8" i="32"/>
  <c r="AT14" i="33"/>
  <c r="V15" i="33"/>
  <c r="AW51" i="33"/>
  <c r="AV8" i="32"/>
  <c r="V14" i="32"/>
  <c r="AU14" i="33"/>
  <c r="AW8" i="32"/>
  <c r="V8" i="33"/>
  <c r="AV14" i="33"/>
  <c r="AX8" i="32"/>
  <c r="AW51" i="32"/>
  <c r="AA8" i="33"/>
  <c r="V11" i="33"/>
  <c r="AW14" i="33"/>
  <c r="L51" i="33"/>
  <c r="L52" i="33" s="1"/>
  <c r="AZ8" i="32"/>
  <c r="AU14" i="30"/>
  <c r="V15" i="30"/>
  <c r="AT14" i="30"/>
  <c r="AV14" i="30"/>
  <c r="AZ14" i="30"/>
  <c r="AY14" i="30"/>
  <c r="AX14" i="30"/>
  <c r="AW14" i="30"/>
  <c r="BN51" i="31"/>
  <c r="AA8" i="30"/>
  <c r="V11" i="30"/>
  <c r="AS20" i="30"/>
  <c r="AZ14" i="31"/>
  <c r="AT8" i="30"/>
  <c r="V9" i="30"/>
  <c r="AA11" i="30"/>
  <c r="BN51" i="30"/>
  <c r="AU8" i="30"/>
  <c r="AT14" i="31"/>
  <c r="V15" i="31"/>
  <c r="AW51" i="31"/>
  <c r="AV8" i="30"/>
  <c r="AU14" i="31"/>
  <c r="AW8" i="30"/>
  <c r="V8" i="31"/>
  <c r="AV14" i="31"/>
  <c r="AZ8" i="30"/>
  <c r="AX8" i="30"/>
  <c r="AW51" i="30"/>
  <c r="AA8" i="31"/>
  <c r="V11" i="31"/>
  <c r="AW14" i="31"/>
  <c r="L51" i="31"/>
  <c r="L52" i="31" s="1"/>
  <c r="AW14" i="29"/>
  <c r="AV14" i="29"/>
  <c r="AU14" i="29"/>
  <c r="V15" i="29"/>
  <c r="AT14" i="29"/>
  <c r="AX14" i="29"/>
  <c r="AZ14" i="29"/>
  <c r="AY14" i="29"/>
  <c r="AT8" i="29"/>
  <c r="V9" i="29"/>
  <c r="V12" i="29"/>
  <c r="AV8" i="29"/>
  <c r="AU11" i="29"/>
  <c r="AZ11" i="29"/>
  <c r="AX8" i="29"/>
  <c r="AW11" i="29"/>
  <c r="AW51" i="29"/>
  <c r="AU8" i="29"/>
  <c r="AT11" i="29"/>
  <c r="AW8" i="29"/>
  <c r="AV11" i="29"/>
  <c r="AY8" i="29"/>
  <c r="AX11" i="29"/>
  <c r="CI9" i="32" l="1"/>
  <c r="AP62" i="29"/>
  <c r="CI8" i="29" s="1"/>
  <c r="AH62" i="29"/>
  <c r="AP60" i="29"/>
  <c r="AH60" i="29"/>
  <c r="AH58" i="30"/>
  <c r="AP58" i="30"/>
  <c r="AP61" i="32"/>
  <c r="AH61" i="32"/>
  <c r="AP59" i="29"/>
  <c r="AH59" i="29"/>
  <c r="AP58" i="29"/>
  <c r="AH58" i="29"/>
  <c r="AP60" i="30"/>
  <c r="AH60" i="30"/>
  <c r="AP63" i="32"/>
  <c r="AH63" i="32"/>
  <c r="AP57" i="29"/>
  <c r="BA48" i="29" s="1"/>
  <c r="AH57" i="29"/>
  <c r="CI9" i="30"/>
  <c r="CI7" i="30"/>
  <c r="AS63" i="29"/>
  <c r="AS44" i="29" s="1"/>
  <c r="AP59" i="32"/>
  <c r="AH59" i="32"/>
  <c r="AP59" i="30"/>
  <c r="AH59" i="30"/>
  <c r="AP60" i="32"/>
  <c r="AH60" i="32"/>
  <c r="AP58" i="32"/>
  <c r="AH58" i="32"/>
  <c r="AP57" i="32"/>
  <c r="BA48" i="32" s="1"/>
  <c r="AH57" i="32"/>
  <c r="AP61" i="29"/>
  <c r="AH61" i="29"/>
  <c r="AP61" i="30"/>
  <c r="AH61" i="30"/>
  <c r="AP63" i="30"/>
  <c r="AH63" i="30"/>
  <c r="AP57" i="30"/>
  <c r="BA48" i="30" s="1"/>
  <c r="AH57" i="30"/>
  <c r="Q49" i="30" s="1"/>
  <c r="V9" i="34"/>
  <c r="AT8" i="34"/>
  <c r="AZ8" i="34"/>
  <c r="AV8" i="34"/>
  <c r="AY8" i="34"/>
  <c r="AX8" i="34"/>
  <c r="AW8" i="34"/>
  <c r="AU8" i="34"/>
  <c r="AZ11" i="34"/>
  <c r="AY11" i="34"/>
  <c r="AV11" i="34"/>
  <c r="AX11" i="34"/>
  <c r="AW11" i="34"/>
  <c r="AU11" i="34"/>
  <c r="V12" i="34"/>
  <c r="AT11" i="34"/>
  <c r="Q49" i="32"/>
  <c r="AU14" i="32"/>
  <c r="V15" i="32"/>
  <c r="AT14" i="32"/>
  <c r="AZ14" i="32"/>
  <c r="AV14" i="32"/>
  <c r="AY14" i="32"/>
  <c r="AX14" i="32"/>
  <c r="AW14" i="32"/>
  <c r="AX11" i="32"/>
  <c r="AW11" i="32"/>
  <c r="AV11" i="32"/>
  <c r="AU11" i="32"/>
  <c r="AY11" i="32"/>
  <c r="V12" i="32"/>
  <c r="AT11" i="32"/>
  <c r="AZ11" i="32"/>
  <c r="V9" i="33"/>
  <c r="AT8" i="33"/>
  <c r="AZ8" i="33"/>
  <c r="AY8" i="33"/>
  <c r="AX8" i="33"/>
  <c r="AU8" i="33"/>
  <c r="AW8" i="33"/>
  <c r="AV8" i="33"/>
  <c r="AT11" i="33"/>
  <c r="AZ11" i="33"/>
  <c r="V12" i="33"/>
  <c r="AY11" i="33"/>
  <c r="AX11" i="33"/>
  <c r="AW11" i="33"/>
  <c r="AV11" i="33"/>
  <c r="AU11" i="33"/>
  <c r="AX11" i="30"/>
  <c r="AW11" i="30"/>
  <c r="AV11" i="30"/>
  <c r="AU11" i="30"/>
  <c r="AY11" i="30"/>
  <c r="V12" i="30"/>
  <c r="AT11" i="30"/>
  <c r="AZ11" i="30"/>
  <c r="AZ11" i="31"/>
  <c r="AY11" i="31"/>
  <c r="V12" i="31"/>
  <c r="AX11" i="31"/>
  <c r="AW11" i="31"/>
  <c r="AV11" i="31"/>
  <c r="AU11" i="31"/>
  <c r="AT11" i="31"/>
  <c r="V9" i="31"/>
  <c r="AT8" i="31"/>
  <c r="AZ8" i="31"/>
  <c r="AY8" i="31"/>
  <c r="AX8" i="31"/>
  <c r="AW8" i="31"/>
  <c r="AV8" i="31"/>
  <c r="AU8" i="31"/>
  <c r="Q49" i="29"/>
  <c r="CI6" i="32" l="1"/>
  <c r="AS61" i="32"/>
  <c r="AS36" i="32" s="1"/>
  <c r="AP58" i="31"/>
  <c r="AH58" i="31"/>
  <c r="AP61" i="33"/>
  <c r="AH61" i="33"/>
  <c r="AH57" i="34"/>
  <c r="AP57" i="34"/>
  <c r="BA48" i="34" s="1"/>
  <c r="AS59" i="32"/>
  <c r="AS60" i="30"/>
  <c r="AW60" i="30"/>
  <c r="AS48" i="30"/>
  <c r="AP63" i="33"/>
  <c r="AH63" i="33"/>
  <c r="AP58" i="34"/>
  <c r="AH58" i="34"/>
  <c r="CI10" i="30"/>
  <c r="AS63" i="30"/>
  <c r="AS44" i="30" s="1"/>
  <c r="G49" i="32"/>
  <c r="AS58" i="32"/>
  <c r="AW59" i="32"/>
  <c r="AW58" i="32"/>
  <c r="AW58" i="30"/>
  <c r="AW59" i="30"/>
  <c r="AS58" i="30"/>
  <c r="AH61" i="31"/>
  <c r="AP61" i="31"/>
  <c r="AH57" i="33"/>
  <c r="AP57" i="33"/>
  <c r="BA48" i="33" s="1"/>
  <c r="AH60" i="34"/>
  <c r="AP60" i="34"/>
  <c r="AS48" i="32"/>
  <c r="AW58" i="29"/>
  <c r="AW59" i="29"/>
  <c r="AW60" i="29"/>
  <c r="AS60" i="29"/>
  <c r="AS32" i="29" s="1"/>
  <c r="AP63" i="34"/>
  <c r="AH63" i="34"/>
  <c r="AP61" i="34"/>
  <c r="AH61" i="34"/>
  <c r="CI6" i="30"/>
  <c r="AS61" i="30"/>
  <c r="AS36" i="30" s="1"/>
  <c r="AS60" i="32"/>
  <c r="AW60" i="32"/>
  <c r="AS58" i="29"/>
  <c r="AS48" i="29"/>
  <c r="CI10" i="32"/>
  <c r="AS63" i="32"/>
  <c r="AS44" i="32" s="1"/>
  <c r="AP60" i="31"/>
  <c r="AH60" i="31"/>
  <c r="AP62" i="31"/>
  <c r="CI8" i="31" s="1"/>
  <c r="AH62" i="31"/>
  <c r="AP63" i="31"/>
  <c r="AH63" i="31"/>
  <c r="AH59" i="33"/>
  <c r="AS59" i="33" s="1"/>
  <c r="AP59" i="33"/>
  <c r="AP62" i="34"/>
  <c r="CI8" i="34" s="1"/>
  <c r="AH62" i="34"/>
  <c r="G49" i="29"/>
  <c r="AS59" i="29"/>
  <c r="AS28" i="29" s="1"/>
  <c r="CI9" i="29"/>
  <c r="CI7" i="29"/>
  <c r="AS62" i="29"/>
  <c r="AS40" i="29" s="1"/>
  <c r="AP58" i="33"/>
  <c r="AH58" i="33"/>
  <c r="AP59" i="31"/>
  <c r="AH59" i="31"/>
  <c r="AS59" i="31" s="1"/>
  <c r="AH62" i="33"/>
  <c r="AP62" i="33"/>
  <c r="CI8" i="33" s="1"/>
  <c r="AP57" i="31"/>
  <c r="BA48" i="31" s="1"/>
  <c r="AH57" i="31"/>
  <c r="AP60" i="33"/>
  <c r="AH60" i="33"/>
  <c r="AP59" i="34"/>
  <c r="AH59" i="34"/>
  <c r="CI6" i="29"/>
  <c r="AS61" i="29"/>
  <c r="AS36" i="29" s="1"/>
  <c r="G49" i="30"/>
  <c r="AS59" i="30"/>
  <c r="AS28" i="30" s="1"/>
  <c r="Q49" i="34"/>
  <c r="Q50" i="32"/>
  <c r="BV51" i="32"/>
  <c r="CI3" i="32"/>
  <c r="Q49" i="33"/>
  <c r="Q50" i="30"/>
  <c r="BV51" i="30"/>
  <c r="CI3" i="30"/>
  <c r="Q49" i="31"/>
  <c r="Q50" i="29"/>
  <c r="CI3" i="29"/>
  <c r="BV51" i="29"/>
  <c r="AS24" i="29" l="1"/>
  <c r="CI5" i="29"/>
  <c r="BE48" i="29"/>
  <c r="AC49" i="29" s="1"/>
  <c r="AC50" i="29" s="1"/>
  <c r="AW60" i="34"/>
  <c r="AS60" i="34"/>
  <c r="CI10" i="33"/>
  <c r="AS63" i="33"/>
  <c r="AS44" i="33" s="1"/>
  <c r="CI10" i="34"/>
  <c r="AS63" i="34"/>
  <c r="AS44" i="34" s="1"/>
  <c r="CI9" i="33"/>
  <c r="CI7" i="33"/>
  <c r="AS62" i="33"/>
  <c r="AS40" i="33" s="1"/>
  <c r="CI6" i="33"/>
  <c r="AS61" i="33"/>
  <c r="AS36" i="33" s="1"/>
  <c r="CI5" i="30"/>
  <c r="CI4" i="30"/>
  <c r="G50" i="30"/>
  <c r="G50" i="29"/>
  <c r="CI4" i="29"/>
  <c r="CI7" i="31"/>
  <c r="CI9" i="31"/>
  <c r="AS62" i="31"/>
  <c r="AS40" i="31" s="1"/>
  <c r="AS24" i="32"/>
  <c r="BE48" i="30"/>
  <c r="AC49" i="30" s="1"/>
  <c r="AC50" i="30" s="1"/>
  <c r="AS48" i="34"/>
  <c r="BE48" i="34" s="1"/>
  <c r="AC49" i="34" s="1"/>
  <c r="AC50" i="34" s="1"/>
  <c r="AC51" i="34" s="1"/>
  <c r="AC52" i="34" s="1"/>
  <c r="AS32" i="32"/>
  <c r="CI4" i="32"/>
  <c r="CI5" i="32"/>
  <c r="G50" i="32"/>
  <c r="V50" i="32" s="1"/>
  <c r="G49" i="31"/>
  <c r="AW59" i="31"/>
  <c r="AS28" i="31" s="1"/>
  <c r="AW58" i="31"/>
  <c r="AS58" i="31"/>
  <c r="AS28" i="33"/>
  <c r="CI10" i="31"/>
  <c r="AS63" i="31"/>
  <c r="AS44" i="31" s="1"/>
  <c r="G49" i="34"/>
  <c r="AS59" i="34"/>
  <c r="AS28" i="34" s="1"/>
  <c r="AW60" i="33"/>
  <c r="AS60" i="33"/>
  <c r="AS32" i="33" s="1"/>
  <c r="G49" i="33"/>
  <c r="AS58" i="33"/>
  <c r="AS24" i="33" s="1"/>
  <c r="AW59" i="33"/>
  <c r="AW58" i="33"/>
  <c r="CI9" i="34"/>
  <c r="CI7" i="34"/>
  <c r="AS62" i="34"/>
  <c r="AS40" i="34" s="1"/>
  <c r="AW60" i="31"/>
  <c r="AS60" i="31"/>
  <c r="CI6" i="31"/>
  <c r="AS61" i="31"/>
  <c r="AS36" i="31" s="1"/>
  <c r="AS32" i="30"/>
  <c r="AS48" i="31"/>
  <c r="AS24" i="30"/>
  <c r="AS48" i="33"/>
  <c r="BE48" i="33" s="1"/>
  <c r="AC49" i="33" s="1"/>
  <c r="AC50" i="33" s="1"/>
  <c r="AC51" i="33" s="1"/>
  <c r="AC52" i="33" s="1"/>
  <c r="CI6" i="34"/>
  <c r="AS61" i="34"/>
  <c r="AS36" i="34" s="1"/>
  <c r="BE48" i="32"/>
  <c r="AC49" i="32" s="1"/>
  <c r="AC50" i="32" s="1"/>
  <c r="AS58" i="34"/>
  <c r="AW59" i="34"/>
  <c r="AW58" i="34"/>
  <c r="AS28" i="32"/>
  <c r="CI3" i="34"/>
  <c r="Q50" i="34"/>
  <c r="BV51" i="34"/>
  <c r="CI3" i="33"/>
  <c r="BV51" i="33"/>
  <c r="Q50" i="33"/>
  <c r="BA51" i="32"/>
  <c r="Q51" i="32"/>
  <c r="CI3" i="31"/>
  <c r="BV51" i="31"/>
  <c r="Q50" i="31"/>
  <c r="BA51" i="30"/>
  <c r="Q51" i="30"/>
  <c r="Q51" i="29"/>
  <c r="V50" i="29"/>
  <c r="BA51" i="29"/>
  <c r="BE51" i="33" l="1"/>
  <c r="BE51" i="34"/>
  <c r="BE48" i="31"/>
  <c r="AC49" i="31" s="1"/>
  <c r="AC50" i="31" s="1"/>
  <c r="AC51" i="31" s="1"/>
  <c r="AC52" i="31" s="1"/>
  <c r="AS24" i="34"/>
  <c r="AS32" i="34"/>
  <c r="BE51" i="30"/>
  <c r="BI51" i="30" s="1"/>
  <c r="AC51" i="30"/>
  <c r="AC52" i="30" s="1"/>
  <c r="G50" i="34"/>
  <c r="CI5" i="34"/>
  <c r="CI4" i="34"/>
  <c r="AS51" i="32"/>
  <c r="G51" i="32"/>
  <c r="G52" i="32" s="1"/>
  <c r="AS51" i="30"/>
  <c r="G51" i="30"/>
  <c r="G52" i="30" s="1"/>
  <c r="G50" i="31"/>
  <c r="CI4" i="31"/>
  <c r="CI5" i="31"/>
  <c r="BE51" i="32"/>
  <c r="BI51" i="32" s="1"/>
  <c r="AC51" i="32"/>
  <c r="AC52" i="32" s="1"/>
  <c r="V50" i="30"/>
  <c r="AS32" i="31"/>
  <c r="CI4" i="33"/>
  <c r="G50" i="33"/>
  <c r="CI5" i="33"/>
  <c r="AS24" i="31"/>
  <c r="AS51" i="29"/>
  <c r="G51" i="29"/>
  <c r="G52" i="29" s="1"/>
  <c r="BE51" i="29"/>
  <c r="AC51" i="29"/>
  <c r="AC52" i="29" s="1"/>
  <c r="BA51" i="34"/>
  <c r="Q51" i="34"/>
  <c r="V50" i="34"/>
  <c r="Q52" i="32"/>
  <c r="Q51" i="33"/>
  <c r="V50" i="33"/>
  <c r="BA51" i="33"/>
  <c r="V50" i="31"/>
  <c r="Q51" i="31"/>
  <c r="BA51" i="31"/>
  <c r="Q52" i="30"/>
  <c r="Q52" i="29"/>
  <c r="V51" i="29"/>
  <c r="V52" i="29" s="1"/>
  <c r="BE51" i="31" l="1"/>
  <c r="V51" i="30"/>
  <c r="V52" i="30" s="1"/>
  <c r="BI51" i="29"/>
  <c r="AS51" i="33"/>
  <c r="BI51" i="33" s="1"/>
  <c r="G51" i="33"/>
  <c r="G52" i="33" s="1"/>
  <c r="AS51" i="31"/>
  <c r="BI51" i="31" s="1"/>
  <c r="G51" i="31"/>
  <c r="G52" i="31" s="1"/>
  <c r="G51" i="34"/>
  <c r="G52" i="34" s="1"/>
  <c r="AS51" i="34"/>
  <c r="BI51" i="34" s="1"/>
  <c r="V51" i="32"/>
  <c r="V52" i="32" s="1"/>
  <c r="Q52" i="34"/>
  <c r="Q52" i="33"/>
  <c r="Q52" i="31"/>
  <c r="V51" i="33" l="1"/>
  <c r="V52" i="33" s="1"/>
  <c r="V51" i="31"/>
  <c r="V52" i="31" s="1"/>
  <c r="V51" i="34"/>
  <c r="V52" i="34" s="1"/>
  <c r="T67" i="28"/>
  <c r="AW63" i="28"/>
  <c r="AW62" i="28"/>
  <c r="AW61" i="28"/>
  <c r="AD53" i="28"/>
  <c r="H53" i="28"/>
  <c r="L50" i="28"/>
  <c r="AC48" i="28"/>
  <c r="G48" i="28"/>
  <c r="V45" i="28"/>
  <c r="V44" i="28"/>
  <c r="V41" i="28"/>
  <c r="V40" i="28"/>
  <c r="G40" i="28"/>
  <c r="V37" i="28"/>
  <c r="V36" i="28"/>
  <c r="V33" i="28"/>
  <c r="V32" i="28"/>
  <c r="V30" i="28"/>
  <c r="V29" i="28"/>
  <c r="V28" i="28"/>
  <c r="V26" i="28"/>
  <c r="V25" i="28"/>
  <c r="V24" i="28"/>
  <c r="V22" i="28"/>
  <c r="V21" i="28"/>
  <c r="AK20" i="28"/>
  <c r="AC20" i="28"/>
  <c r="P15" i="28"/>
  <c r="B12" i="28"/>
  <c r="L10" i="28"/>
  <c r="G10" i="28"/>
  <c r="B10" i="28"/>
  <c r="AM5" i="28"/>
  <c r="BF1" i="28"/>
  <c r="AS1" i="28"/>
  <c r="V8" i="28" s="1"/>
  <c r="AI1" i="28"/>
  <c r="CI2" i="28" s="1"/>
  <c r="BN51" i="28" l="1"/>
  <c r="L51" i="28"/>
  <c r="L52" i="28" s="1"/>
  <c r="V14" i="28"/>
  <c r="AY14" i="28" s="1"/>
  <c r="Q10" i="28"/>
  <c r="V11" i="28"/>
  <c r="AY11" i="28" s="1"/>
  <c r="AA8" i="28"/>
  <c r="AA11" i="28"/>
  <c r="AS20" i="28"/>
  <c r="AZ8" i="28"/>
  <c r="AY8" i="28"/>
  <c r="V9" i="28"/>
  <c r="AX8" i="28"/>
  <c r="AW8" i="28"/>
  <c r="AV8" i="28"/>
  <c r="AU8" i="28"/>
  <c r="AT8" i="28"/>
  <c r="AA14" i="28"/>
  <c r="AW51" i="28"/>
  <c r="AM5" i="12"/>
  <c r="AP59" i="28" l="1"/>
  <c r="AH59" i="28"/>
  <c r="AH62" i="28"/>
  <c r="AP62" i="28"/>
  <c r="CI8" i="28" s="1"/>
  <c r="AH60" i="28"/>
  <c r="AW60" i="28" s="1"/>
  <c r="AP60" i="28"/>
  <c r="AP57" i="28"/>
  <c r="BA48" i="28" s="1"/>
  <c r="AH57" i="28"/>
  <c r="Q49" i="28" s="1"/>
  <c r="AP61" i="28"/>
  <c r="AH61" i="28"/>
  <c r="AP63" i="28"/>
  <c r="AH63" i="28"/>
  <c r="AP58" i="28"/>
  <c r="AS48" i="28" s="1"/>
  <c r="AH58" i="28"/>
  <c r="AZ14" i="28"/>
  <c r="V15" i="28"/>
  <c r="AT14" i="28"/>
  <c r="AU14" i="28"/>
  <c r="AZ11" i="28"/>
  <c r="AT11" i="28"/>
  <c r="V12" i="28"/>
  <c r="AX11" i="28"/>
  <c r="AV11" i="28"/>
  <c r="AU11" i="28"/>
  <c r="AW11" i="28"/>
  <c r="AV14" i="28"/>
  <c r="AX14" i="28"/>
  <c r="AW14" i="28"/>
  <c r="AS60" i="28" l="1"/>
  <c r="AS32" i="28" s="1"/>
  <c r="G49" i="28"/>
  <c r="AW58" i="28"/>
  <c r="AW59" i="28"/>
  <c r="AS58" i="28"/>
  <c r="CI3" i="28"/>
  <c r="Q50" i="28"/>
  <c r="BV51" i="28"/>
  <c r="CI10" i="28"/>
  <c r="AS63" i="28"/>
  <c r="AS44" i="28" s="1"/>
  <c r="CI7" i="28"/>
  <c r="CI9" i="28"/>
  <c r="AS62" i="28"/>
  <c r="AS40" i="28" s="1"/>
  <c r="CI6" i="28"/>
  <c r="AS61" i="28"/>
  <c r="AS36" i="28" s="1"/>
  <c r="AS59" i="28"/>
  <c r="BE48" i="28"/>
  <c r="AC49" i="28" s="1"/>
  <c r="AC50" i="28" s="1"/>
  <c r="AB131" i="18"/>
  <c r="AB129" i="18"/>
  <c r="BN51" i="21"/>
  <c r="BN51" i="27"/>
  <c r="T67" i="27"/>
  <c r="AW63" i="27"/>
  <c r="AW62" i="27"/>
  <c r="AW61" i="27"/>
  <c r="AD53" i="27"/>
  <c r="H53" i="27"/>
  <c r="L50" i="27"/>
  <c r="AW51" i="27" s="1"/>
  <c r="AC48" i="27"/>
  <c r="G48" i="27"/>
  <c r="V45" i="27"/>
  <c r="V44" i="27"/>
  <c r="V41" i="27"/>
  <c r="V40" i="27"/>
  <c r="G40" i="27"/>
  <c r="V37" i="27"/>
  <c r="V36" i="27"/>
  <c r="V33" i="27"/>
  <c r="V32" i="27"/>
  <c r="V30" i="27"/>
  <c r="V29" i="27"/>
  <c r="V28" i="27"/>
  <c r="V26" i="27"/>
  <c r="V25" i="27"/>
  <c r="V24" i="27"/>
  <c r="V22" i="27"/>
  <c r="V21" i="27"/>
  <c r="AK20" i="27"/>
  <c r="AC20" i="27"/>
  <c r="P15" i="27"/>
  <c r="AA14" i="27"/>
  <c r="B12" i="27"/>
  <c r="AA11" i="27"/>
  <c r="L10" i="27"/>
  <c r="G10" i="27"/>
  <c r="B10" i="27"/>
  <c r="V8" i="27"/>
  <c r="AZ8" i="27" s="1"/>
  <c r="AM5" i="27"/>
  <c r="BF1" i="27"/>
  <c r="AS1" i="27"/>
  <c r="AS20" i="27" s="1"/>
  <c r="AI1" i="27"/>
  <c r="CI2" i="27" s="1"/>
  <c r="T67" i="21"/>
  <c r="AW63" i="21"/>
  <c r="AW62" i="21"/>
  <c r="AW61" i="21"/>
  <c r="H53" i="21"/>
  <c r="L50" i="21"/>
  <c r="AC48" i="21"/>
  <c r="G48" i="21"/>
  <c r="V45" i="21"/>
  <c r="V44" i="21"/>
  <c r="V41" i="21"/>
  <c r="V40" i="21"/>
  <c r="G40" i="21"/>
  <c r="V37" i="21"/>
  <c r="V36" i="21"/>
  <c r="V33" i="21"/>
  <c r="V32" i="21"/>
  <c r="V30" i="21"/>
  <c r="V29" i="21"/>
  <c r="V28" i="21"/>
  <c r="V26" i="21"/>
  <c r="V25" i="21"/>
  <c r="V24" i="21"/>
  <c r="V22" i="21"/>
  <c r="V21" i="21"/>
  <c r="AK20" i="21"/>
  <c r="AC20" i="21"/>
  <c r="P15" i="21"/>
  <c r="AD53" i="21" s="1"/>
  <c r="AA14" i="21"/>
  <c r="V14" i="21"/>
  <c r="AX14" i="21" s="1"/>
  <c r="B12" i="21"/>
  <c r="AA11" i="21"/>
  <c r="L10" i="21"/>
  <c r="G10" i="21"/>
  <c r="B10" i="21"/>
  <c r="AM5" i="21"/>
  <c r="BF1" i="21"/>
  <c r="AS1" i="21"/>
  <c r="AS20" i="21" s="1"/>
  <c r="AI1" i="21"/>
  <c r="CI2" i="21" s="1"/>
  <c r="AS24" i="28" l="1"/>
  <c r="AC51" i="28"/>
  <c r="AC52" i="28" s="1"/>
  <c r="BE51" i="28"/>
  <c r="Q51" i="28"/>
  <c r="Q52" i="28" s="1"/>
  <c r="BA51" i="28"/>
  <c r="AP63" i="27"/>
  <c r="AH63" i="27"/>
  <c r="AS28" i="28"/>
  <c r="CI4" i="28"/>
  <c r="CI5" i="28"/>
  <c r="G50" i="28"/>
  <c r="AW51" i="21"/>
  <c r="L51" i="27"/>
  <c r="L52" i="27" s="1"/>
  <c r="V9" i="27"/>
  <c r="AT8" i="27"/>
  <c r="Q10" i="21"/>
  <c r="Q10" i="27"/>
  <c r="AV8" i="27"/>
  <c r="V14" i="27"/>
  <c r="AU8" i="27"/>
  <c r="AW8" i="27"/>
  <c r="AX8" i="27"/>
  <c r="AY8" i="27"/>
  <c r="AA8" i="27"/>
  <c r="V11" i="27"/>
  <c r="V12" i="27" s="1"/>
  <c r="AY14" i="21"/>
  <c r="AZ14" i="21"/>
  <c r="AT14" i="21"/>
  <c r="V15" i="21"/>
  <c r="AU14" i="21"/>
  <c r="V8" i="21"/>
  <c r="AV14" i="21"/>
  <c r="AA8" i="21"/>
  <c r="V11" i="21"/>
  <c r="AW14" i="21"/>
  <c r="L51" i="21"/>
  <c r="L52" i="21" s="1"/>
  <c r="CI10" i="27" l="1"/>
  <c r="AS63" i="27"/>
  <c r="AS44" i="27" s="1"/>
  <c r="AP61" i="27"/>
  <c r="AH61" i="27"/>
  <c r="AS51" i="28"/>
  <c r="BI51" i="28" s="1"/>
  <c r="V50" i="28"/>
  <c r="G51" i="28"/>
  <c r="AP60" i="27"/>
  <c r="AH60" i="27"/>
  <c r="AP58" i="27"/>
  <c r="AH58" i="27"/>
  <c r="AH57" i="27"/>
  <c r="Q49" i="27" s="1"/>
  <c r="AP57" i="27"/>
  <c r="BA48" i="27" s="1"/>
  <c r="AP59" i="27"/>
  <c r="AH59" i="27"/>
  <c r="AH62" i="27"/>
  <c r="AP62" i="27"/>
  <c r="CI8" i="27" s="1"/>
  <c r="AW14" i="27"/>
  <c r="AV14" i="27"/>
  <c r="AU14" i="27"/>
  <c r="V15" i="27"/>
  <c r="AT14" i="27"/>
  <c r="AZ14" i="27"/>
  <c r="AY14" i="27"/>
  <c r="AX14" i="27"/>
  <c r="AZ11" i="27"/>
  <c r="AY11" i="27"/>
  <c r="AX11" i="27"/>
  <c r="AW11" i="27"/>
  <c r="AV11" i="27"/>
  <c r="AU11" i="27"/>
  <c r="AT11" i="27"/>
  <c r="AZ11" i="21"/>
  <c r="AY11" i="21"/>
  <c r="AU11" i="21"/>
  <c r="AX11" i="21"/>
  <c r="AV11" i="21"/>
  <c r="AW11" i="21"/>
  <c r="V12" i="21"/>
  <c r="AT11" i="21"/>
  <c r="AZ8" i="21"/>
  <c r="V9" i="21"/>
  <c r="AY8" i="21"/>
  <c r="AV8" i="21"/>
  <c r="AT8" i="21"/>
  <c r="AX8" i="21"/>
  <c r="AW8" i="21"/>
  <c r="AU8" i="21"/>
  <c r="BV51" i="27" l="1"/>
  <c r="AS48" i="27"/>
  <c r="AP57" i="21"/>
  <c r="BA48" i="21" s="1"/>
  <c r="AH57" i="21"/>
  <c r="CI9" i="27"/>
  <c r="CI7" i="27"/>
  <c r="AS62" i="27"/>
  <c r="AS40" i="27" s="1"/>
  <c r="AW60" i="27"/>
  <c r="AS60" i="27"/>
  <c r="AS32" i="27" s="1"/>
  <c r="AP59" i="21"/>
  <c r="AH59" i="21"/>
  <c r="AS59" i="27"/>
  <c r="G52" i="28"/>
  <c r="V51" i="28"/>
  <c r="V52" i="28" s="1"/>
  <c r="AP62" i="21"/>
  <c r="CI8" i="21" s="1"/>
  <c r="AH62" i="21"/>
  <c r="AH58" i="21"/>
  <c r="AP58" i="21"/>
  <c r="AP63" i="21"/>
  <c r="AH63" i="21"/>
  <c r="AH60" i="21"/>
  <c r="AP60" i="21"/>
  <c r="CI6" i="27"/>
  <c r="AS61" i="27"/>
  <c r="AS36" i="27" s="1"/>
  <c r="AP61" i="21"/>
  <c r="AH61" i="21"/>
  <c r="G49" i="27"/>
  <c r="AW58" i="27"/>
  <c r="AS58" i="27"/>
  <c r="AS24" i="27" s="1"/>
  <c r="AW59" i="27"/>
  <c r="BE48" i="27"/>
  <c r="AC49" i="27" s="1"/>
  <c r="AC50" i="27" s="1"/>
  <c r="Q50" i="27"/>
  <c r="CI3" i="27"/>
  <c r="Q49" i="21"/>
  <c r="BE51" i="27" l="1"/>
  <c r="AC51" i="27"/>
  <c r="AC52" i="27" s="1"/>
  <c r="CI9" i="21"/>
  <c r="CI7" i="21"/>
  <c r="AS62" i="21"/>
  <c r="AS40" i="21" s="1"/>
  <c r="AS28" i="27"/>
  <c r="G49" i="21"/>
  <c r="AW58" i="21"/>
  <c r="AS58" i="21"/>
  <c r="AW59" i="21"/>
  <c r="CI10" i="21"/>
  <c r="AS63" i="21"/>
  <c r="AS44" i="21" s="1"/>
  <c r="Q51" i="27"/>
  <c r="Q52" i="27" s="1"/>
  <c r="AS60" i="21"/>
  <c r="AW60" i="21"/>
  <c r="G50" i="27"/>
  <c r="V50" i="27" s="1"/>
  <c r="CI5" i="27"/>
  <c r="CI4" i="27"/>
  <c r="AS59" i="21"/>
  <c r="BA51" i="27"/>
  <c r="CI6" i="21"/>
  <c r="AS61" i="21"/>
  <c r="AS36" i="21" s="1"/>
  <c r="AS48" i="21"/>
  <c r="BE48" i="21" s="1"/>
  <c r="AC49" i="21" s="1"/>
  <c r="AC50" i="21" s="1"/>
  <c r="BE51" i="21" s="1"/>
  <c r="BV51" i="21"/>
  <c r="CI3" i="21"/>
  <c r="Q50" i="21"/>
  <c r="AS28" i="21" l="1"/>
  <c r="AS24" i="21"/>
  <c r="CI5" i="21"/>
  <c r="CI4" i="21"/>
  <c r="G50" i="21"/>
  <c r="AS32" i="21"/>
  <c r="AC51" i="21"/>
  <c r="AC52" i="21" s="1"/>
  <c r="G51" i="27"/>
  <c r="AS51" i="27"/>
  <c r="BI51" i="27" s="1"/>
  <c r="BA51" i="21"/>
  <c r="Q51" i="21"/>
  <c r="G52" i="27" l="1"/>
  <c r="V51" i="27"/>
  <c r="V52" i="27" s="1"/>
  <c r="AS51" i="21"/>
  <c r="G51" i="21"/>
  <c r="G52" i="21" s="1"/>
  <c r="V50" i="21"/>
  <c r="BI51" i="21"/>
  <c r="Q52" i="21"/>
  <c r="V51" i="21" l="1"/>
  <c r="V52" i="21" s="1"/>
  <c r="AS1" i="12"/>
  <c r="AS20" i="12" s="1"/>
  <c r="BF1" i="12"/>
  <c r="G40" i="12"/>
  <c r="L10" i="12"/>
  <c r="G10" i="12"/>
  <c r="B10" i="12"/>
  <c r="V11" i="12" l="1"/>
  <c r="V12" i="12" s="1"/>
  <c r="V8" i="12"/>
  <c r="R201" i="18"/>
  <c r="AK197" i="18"/>
  <c r="AK232" i="18" s="1"/>
  <c r="AK187" i="18"/>
  <c r="AK231" i="18" s="1"/>
  <c r="V90" i="18"/>
  <c r="AC87" i="18"/>
  <c r="V85" i="18"/>
  <c r="AC82" i="18"/>
  <c r="AI82" i="18" s="1"/>
  <c r="U80" i="18"/>
  <c r="U70" i="18"/>
  <c r="AH43" i="18"/>
  <c r="AK42" i="18"/>
  <c r="AK214" i="18" s="1"/>
  <c r="AB37" i="18"/>
  <c r="AK213" i="18" s="1"/>
  <c r="Q28" i="18"/>
  <c r="AI1" i="12"/>
  <c r="CI2" i="12" s="1"/>
  <c r="AK206" i="18" s="1"/>
  <c r="B12" i="12"/>
  <c r="AI87" i="18" l="1"/>
  <c r="AK221" i="18" s="1"/>
  <c r="AK220" i="18"/>
  <c r="V33" i="12"/>
  <c r="AW63" i="12" l="1"/>
  <c r="AW62" i="12"/>
  <c r="AW61" i="12"/>
  <c r="AC48" i="12" l="1"/>
  <c r="G48" i="12"/>
  <c r="AK20" i="12"/>
  <c r="AC20" i="12"/>
  <c r="H53" i="12"/>
  <c r="P15" i="12" l="1"/>
  <c r="AD53" i="12" s="1"/>
  <c r="V45" i="12" l="1"/>
  <c r="V44" i="12"/>
  <c r="V41" i="12"/>
  <c r="V40" i="12"/>
  <c r="V37" i="12"/>
  <c r="V36" i="12"/>
  <c r="V32" i="12"/>
  <c r="V30" i="12"/>
  <c r="V29" i="12"/>
  <c r="V28" i="12"/>
  <c r="V26" i="12"/>
  <c r="V25" i="12"/>
  <c r="V24" i="12"/>
  <c r="V22" i="12"/>
  <c r="V21" i="12"/>
  <c r="Q10" i="12" l="1"/>
  <c r="E6" i="14" l="1"/>
  <c r="E12" i="14"/>
  <c r="E18" i="14"/>
  <c r="E20" i="14"/>
  <c r="E7" i="14"/>
  <c r="E8" i="14"/>
  <c r="E13" i="14"/>
  <c r="E14" i="14"/>
  <c r="E9" i="14"/>
  <c r="E15" i="14"/>
  <c r="E10" i="14"/>
  <c r="E19" i="14"/>
  <c r="E16" i="14"/>
  <c r="E11" i="14"/>
  <c r="E21" i="14"/>
  <c r="E17" i="14"/>
  <c r="E22" i="14"/>
  <c r="E23" i="14"/>
  <c r="BN51" i="12"/>
  <c r="T60" i="18" s="1"/>
  <c r="AB60" i="18" l="1"/>
  <c r="V14" i="12"/>
  <c r="V15" i="12" s="1"/>
  <c r="AA11" i="12"/>
  <c r="AA14" i="12"/>
  <c r="AA8" i="12"/>
  <c r="V9" i="12"/>
  <c r="AT8" i="12" l="1"/>
  <c r="AT11" i="12"/>
  <c r="AZ8" i="12"/>
  <c r="AY8" i="12"/>
  <c r="AW8" i="12"/>
  <c r="AX8" i="12"/>
  <c r="AU8" i="12"/>
  <c r="AV8" i="12"/>
  <c r="AX11" i="12"/>
  <c r="AY11" i="12"/>
  <c r="AZ11" i="12"/>
  <c r="AW11" i="12"/>
  <c r="AU11" i="12"/>
  <c r="AV11" i="12"/>
  <c r="AT14" i="12"/>
  <c r="AV14" i="12"/>
  <c r="AU14" i="12"/>
  <c r="AX14" i="12"/>
  <c r="AY14" i="12"/>
  <c r="AW14" i="12"/>
  <c r="AZ14" i="12"/>
  <c r="AP58" i="12" l="1"/>
  <c r="AH58" i="12"/>
  <c r="AP61" i="12"/>
  <c r="AH61" i="12"/>
  <c r="CI6" i="12" s="1"/>
  <c r="AP60" i="12"/>
  <c r="AH60" i="12"/>
  <c r="AP63" i="12"/>
  <c r="AH63" i="12"/>
  <c r="AH59" i="12"/>
  <c r="AP59" i="12"/>
  <c r="AP62" i="12"/>
  <c r="CI8" i="12" s="1"/>
  <c r="S144" i="18" s="1"/>
  <c r="AH62" i="12"/>
  <c r="AH57" i="12"/>
  <c r="AP57" i="12"/>
  <c r="BA48" i="12" s="1"/>
  <c r="Q49" i="12"/>
  <c r="AW60" i="12"/>
  <c r="BV51" i="12" l="1"/>
  <c r="T67" i="18" s="1"/>
  <c r="AB130" i="18"/>
  <c r="AB132" i="18"/>
  <c r="AS48" i="12"/>
  <c r="Q50" i="12"/>
  <c r="CI3" i="12"/>
  <c r="AR74" i="18" s="1"/>
  <c r="AH67" i="18"/>
  <c r="AB68" i="18"/>
  <c r="AH68" i="18" s="1"/>
  <c r="AK217" i="18" s="1"/>
  <c r="AW59" i="12"/>
  <c r="CI9" i="12"/>
  <c r="AM141" i="18" s="1"/>
  <c r="T67" i="12"/>
  <c r="CI10" i="12"/>
  <c r="AS62" i="12"/>
  <c r="AS40" i="12" s="1"/>
  <c r="CI7" i="12"/>
  <c r="G49" i="12"/>
  <c r="G50" i="12" s="1"/>
  <c r="AS61" i="12"/>
  <c r="AS36" i="12" s="1"/>
  <c r="AS63" i="12"/>
  <c r="AS44" i="12" s="1"/>
  <c r="AS59" i="12"/>
  <c r="AS60" i="12"/>
  <c r="AS32" i="12" s="1"/>
  <c r="AS58" i="12"/>
  <c r="AW58" i="12"/>
  <c r="BE48" i="12" l="1"/>
  <c r="AC49" i="12" s="1"/>
  <c r="AC50" i="12" s="1"/>
  <c r="Z75" i="18"/>
  <c r="AK218" i="18" s="1"/>
  <c r="BA51" i="12"/>
  <c r="U79" i="18" s="1"/>
  <c r="Q51" i="12"/>
  <c r="Q52" i="12" s="1"/>
  <c r="AI147" i="18"/>
  <c r="AK181" i="18" s="1"/>
  <c r="AK228" i="18" s="1"/>
  <c r="AI150" i="18"/>
  <c r="S143" i="18"/>
  <c r="AK226" i="18" s="1"/>
  <c r="G51" i="12"/>
  <c r="AS51" i="12"/>
  <c r="L50" i="12"/>
  <c r="AD129" i="18"/>
  <c r="AD131" i="18"/>
  <c r="AS28" i="12"/>
  <c r="CI5" i="12"/>
  <c r="CI4" i="12"/>
  <c r="AS24" i="12"/>
  <c r="AK153" i="18" l="1"/>
  <c r="AK227" i="18" s="1"/>
  <c r="AB79" i="18"/>
  <c r="AK219" i="18" s="1"/>
  <c r="AM116" i="18"/>
  <c r="AK224" i="18" s="1"/>
  <c r="AI95" i="18"/>
  <c r="T98" i="18" s="1"/>
  <c r="AK103" i="18" s="1"/>
  <c r="AI93" i="18"/>
  <c r="L51" i="12"/>
  <c r="V51" i="12" s="1"/>
  <c r="AW51" i="12"/>
  <c r="AC51" i="12"/>
  <c r="BE51" i="12"/>
  <c r="AM129" i="18"/>
  <c r="AK134" i="18" s="1"/>
  <c r="AK225" i="18" s="1"/>
  <c r="V50" i="12"/>
  <c r="S118" i="18" l="1"/>
  <c r="AK125" i="18" s="1"/>
  <c r="L52" i="12"/>
  <c r="Q18" i="18"/>
  <c r="T106" i="18"/>
  <c r="AK114" i="18" s="1"/>
  <c r="G52" i="12"/>
  <c r="V52" i="12"/>
  <c r="BI51" i="12"/>
  <c r="Q19" i="18" s="1"/>
  <c r="Q25" i="18" s="1"/>
  <c r="AK223" i="18" l="1"/>
  <c r="AK222" i="18"/>
  <c r="Q21" i="18"/>
  <c r="Y20" i="18"/>
  <c r="AK210" i="18" s="1"/>
  <c r="Y25" i="18"/>
  <c r="AC52" i="12"/>
  <c r="AA25" i="18" l="1"/>
  <c r="AK212" i="18" s="1"/>
  <c r="Y21" i="18"/>
  <c r="AK21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18" authorId="0" shapeId="0" xr:uid="{2537430D-7781-41A0-8B5B-030C69DA5A8D}">
      <text>
        <r>
          <rPr>
            <sz val="9"/>
            <color rgb="FF000000"/>
            <rFont val="MS P ゴシック"/>
            <family val="3"/>
            <charset val="128"/>
          </rPr>
          <t>別紙様式６－２に記入した内容に基づき、令和６年度の加算の見込額の合計が自動で表示されます。</t>
        </r>
      </text>
    </comment>
    <comment ref="Q19" authorId="0" shapeId="0" xr:uid="{EAD2D842-D2B9-45D5-9527-DF5B4FC36A55}">
      <text>
        <r>
          <rPr>
            <sz val="9"/>
            <color rgb="FF000000"/>
            <rFont val="MS P ゴシック"/>
            <family val="3"/>
            <charset val="128"/>
          </rPr>
          <t>別紙様式６-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shapeId="0" xr:uid="{E453018F-CA9B-4C7B-8CA0-13142D4D3585}">
      <text>
        <r>
          <rPr>
            <sz val="9"/>
            <color rgb="FF000000"/>
            <rFont val="MS P ゴシック"/>
            <family val="3"/>
            <charset val="128"/>
          </rPr>
          <t>介護現場で働く方々にとって、令和６年度に2.5％、令和７年度に2.0％のベースアップへとつながるよう、介護サービス事業者等の判断により、(b)の額を上限として、令和６年度の加算額の一部を令和７年度に繰り越した上で令和７年度分の賃金改善に充てることが可能です。</t>
        </r>
      </text>
    </comment>
    <comment ref="Q22" authorId="0" shapeId="0" xr:uid="{70A02224-798E-4E05-AA48-96DC21661817}">
      <text>
        <r>
          <rPr>
            <sz val="9"/>
            <color rgb="FF000000"/>
            <rFont val="MS P ゴシック"/>
            <charset val="128"/>
          </rPr>
          <t>事業者等において推計した加算による賃金改善の見込額を、直接記入してください。</t>
        </r>
        <r>
          <rPr>
            <sz val="9"/>
            <color rgb="FF000000"/>
            <rFont val="MS P ゴシック"/>
            <charset val="128"/>
          </rPr>
          <t xml:space="preserve">
</t>
        </r>
        <r>
          <rPr>
            <sz val="9"/>
            <color rgb="FF000000"/>
            <rFont val="MS P ゴシック"/>
            <charset val="128"/>
          </rPr>
          <t>推計の具体的な方法は問いませんが、加算を原資として行う各職員の賃金改善の見込額を積み上げる（足し上げる）などの方法により推計してください。</t>
        </r>
        <r>
          <rPr>
            <sz val="9"/>
            <color rgb="FF000000"/>
            <rFont val="MS P ゴシック"/>
            <charset val="128"/>
          </rPr>
          <t xml:space="preserve">
</t>
        </r>
        <r>
          <rPr>
            <sz val="9"/>
            <color rgb="FF000000"/>
            <rFont val="MS P ゴシック"/>
            <charset val="128"/>
          </rPr>
          <t>令和５年度と比較して、職員の賃下げにならないような計画としてください。</t>
        </r>
      </text>
    </comment>
    <comment ref="C40" authorId="0" shapeId="0" xr:uid="{C217305A-CF4B-43F7-80F4-0DA54E673941}">
      <text>
        <r>
          <rPr>
            <sz val="9"/>
            <color rgb="FF000000"/>
            <rFont val="MS P ゴシック"/>
            <charset val="128"/>
          </rPr>
          <t>例えば、法人で処遇改善加算を配分するために設定した手当（「処遇改善手当」等）の水準を引き上げたとしても、</t>
        </r>
        <r>
          <rPr>
            <sz val="9"/>
            <color rgb="FF000000"/>
            <rFont val="MS P ゴシック"/>
            <charset val="128"/>
          </rPr>
          <t xml:space="preserve">
</t>
        </r>
        <r>
          <rPr>
            <sz val="9"/>
            <color rgb="FF000000"/>
            <rFont val="MS P ゴシック"/>
            <charset val="128"/>
          </rPr>
          <t>手当の引上げ幅以上に基本給やその他の手当を引き下げることで、全体として職員の賃金水準を引き下げていた場合、</t>
        </r>
        <r>
          <rPr>
            <sz val="9"/>
            <color rgb="FF000000"/>
            <rFont val="MS P ゴシック"/>
            <charset val="128"/>
          </rPr>
          <t xml:space="preserve">
</t>
        </r>
        <r>
          <rPr>
            <sz val="9"/>
            <color rgb="FF000000"/>
            <rFont val="MS P ゴシック"/>
            <charset val="128"/>
          </rPr>
          <t>処遇改善加算の要件を満たしたことにはなりません。</t>
        </r>
      </text>
    </comment>
    <comment ref="AK43" authorId="0" shapeId="0" xr:uid="{DF75E779-15B0-4D0E-8835-ABCCCE0A16C1}">
      <text>
        <r>
          <rPr>
            <sz val="9"/>
            <color rgb="FF000000"/>
            <rFont val="MS P ゴシック"/>
            <charset val="128"/>
          </rPr>
          <t>原則４月～３月までの連続する期間を記入してください。</t>
        </r>
        <r>
          <rPr>
            <sz val="9"/>
            <color rgb="FF000000"/>
            <rFont val="MS P ゴシック"/>
            <charset val="128"/>
          </rPr>
          <t xml:space="preserve">
</t>
        </r>
        <r>
          <rPr>
            <sz val="9"/>
            <color rgb="FF000000"/>
            <rFont val="MS P ゴシック"/>
            <charset val="128"/>
          </rPr>
          <t>ただし、例えば、介護報酬のサービス提供月の２か月遅れで賃金の支払いを行っている場合は、６月～５月までと記入してください。</t>
        </r>
      </text>
    </comment>
    <comment ref="Z60" authorId="0" shapeId="0" xr:uid="{58000AA4-6487-4FCE-9F9E-917655196DAC}">
      <text>
        <r>
          <rPr>
            <sz val="9"/>
            <color rgb="FF000000"/>
            <rFont val="MS P ゴシック"/>
            <family val="3"/>
            <charset val="128"/>
          </rPr>
          <t>別紙様式２－３及び２－４に記入した内容をもとに、令和６年６月以降の10か月分の値が自動で入力されます。</t>
        </r>
      </text>
    </comment>
    <comment ref="Z61" authorId="0" shapeId="0" xr:uid="{A48C021B-FBBC-4B2D-B2E8-A03D81071F06}">
      <text>
        <r>
          <rPr>
            <sz val="9"/>
            <color rgb="FF000000"/>
            <rFont val="MS P ゴシック"/>
            <family val="3"/>
            <charset val="128"/>
          </rPr>
          <t>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Y70" authorId="0" shapeId="0" xr:uid="{CBDF2CA7-78A8-4462-B615-B9740D99B856}">
      <text>
        <r>
          <rPr>
            <sz val="9"/>
            <color rgb="FF000000"/>
            <rFont val="MS P ゴシック"/>
            <charset val="128"/>
          </rPr>
          <t>この金額は、賃金改善期間における基本給等の引上げ額の目安となります。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月額賃金改善要件</t>
        </r>
        <r>
          <rPr>
            <sz val="9"/>
            <color rgb="FF000000"/>
            <rFont val="MS P ゴシック"/>
            <charset val="128"/>
          </rPr>
          <t>Ⅱ</t>
        </r>
        <r>
          <rPr>
            <sz val="9"/>
            <color rgb="FF000000"/>
            <rFont val="MS P ゴシック"/>
            <charset val="128"/>
          </rPr>
          <t>を満たしながら賃金改善を行うことができます。</t>
        </r>
      </text>
    </comment>
    <comment ref="Z81" authorId="0" shapeId="0" xr:uid="{79D03DD9-E606-4F93-A1E9-85571B9F03F6}">
      <text>
        <r>
          <rPr>
            <sz val="9"/>
            <color rgb="FF000000"/>
            <rFont val="MS P ゴシック"/>
            <charset val="128"/>
          </rPr>
          <t>旧ベースアップ等加算による賃金改善の見込額を、介護職員とその他の職種の職員に分けて、直接記入してください。</t>
        </r>
        <r>
          <rPr>
            <sz val="9"/>
            <color rgb="FF000000"/>
            <rFont val="MS P ゴシック"/>
            <charset val="128"/>
          </rPr>
          <t xml:space="preserve">
</t>
        </r>
        <r>
          <rPr>
            <sz val="9"/>
            <color rgb="FF000000"/>
            <rFont val="MS P ゴシック"/>
            <charset val="128"/>
          </rPr>
          <t>なお、</t>
        </r>
        <r>
          <rPr>
            <sz val="9"/>
            <color rgb="FF000000"/>
            <rFont val="MS P ゴシック"/>
            <charset val="128"/>
          </rPr>
          <t>ⅰ</t>
        </r>
        <r>
          <rPr>
            <sz val="9"/>
            <color rgb="FF000000"/>
            <rFont val="MS P ゴシック"/>
            <charset val="128"/>
          </rPr>
          <t>と</t>
        </r>
        <r>
          <rPr>
            <sz val="9"/>
            <color rgb="FF000000"/>
            <rFont val="MS P ゴシック"/>
            <charset val="128"/>
          </rPr>
          <t>ⅱ</t>
        </r>
        <r>
          <rPr>
            <sz val="9"/>
            <color rgb="FF000000"/>
            <rFont val="MS P ゴシック"/>
            <charset val="128"/>
          </rPr>
          <t>の合計額は、３（３）①に表示される旧ベースアップ等加算の見込額を上回る必要があります。</t>
        </r>
        <r>
          <rPr>
            <sz val="9"/>
            <color rgb="FF000000"/>
            <rFont val="MS P ゴシック"/>
            <charset val="128"/>
          </rPr>
          <t xml:space="preserve">
</t>
        </r>
        <r>
          <rPr>
            <sz val="9"/>
            <color rgb="FF000000"/>
            <rFont val="MS P ゴシック"/>
            <charset val="128"/>
          </rPr>
          <t>推計の具体的な方法は問いませんが、基本情報入力シートの図を参考に、旧ベースアップ等加算を配分するために行う</t>
        </r>
        <r>
          <rPr>
            <sz val="9"/>
            <color rgb="FF000000"/>
            <rFont val="MS P ゴシック"/>
            <charset val="128"/>
          </rPr>
          <t xml:space="preserve">
</t>
        </r>
        <r>
          <rPr>
            <sz val="9"/>
            <color rgb="FF000000"/>
            <rFont val="MS P ゴシック"/>
            <charset val="128"/>
          </rPr>
          <t>各職員の賃金改善の所要額を積み上げる（足し上げる）などの方法により推計してください。</t>
        </r>
        <r>
          <rPr>
            <sz val="9"/>
            <color rgb="FF000000"/>
            <rFont val="MS P ゴシック"/>
            <charset val="128"/>
          </rPr>
          <t xml:space="preserve">
</t>
        </r>
        <r>
          <rPr>
            <sz val="9"/>
            <color rgb="FF000000"/>
            <rFont val="MS P ゴシック"/>
            <charset val="128"/>
          </rPr>
          <t>また、事業所ごとの内訳ではなく、本計画書で一括して届出を行う事業所全体の金額を記入してください。</t>
        </r>
      </text>
    </comment>
    <comment ref="Z85" authorId="0" shapeId="0" xr:uid="{E21E4ADA-FD12-4702-9D21-BA8519E1D009}">
      <text>
        <r>
          <rPr>
            <sz val="9"/>
            <color rgb="FF000000"/>
            <rFont val="MS P ゴシック"/>
            <charset val="128"/>
          </rPr>
          <t>この金額は、賃金改善期間における基本給等の引上げによる賃金改善の目安となります。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旧ベースアップ等加算の要件を満たしながら賃金改善を行うことができます。</t>
        </r>
      </text>
    </comment>
    <comment ref="AE189" authorId="0" shapeId="0" xr:uid="{9A115677-211D-4368-B8F9-8A05ED224A1F}">
      <text>
        <r>
          <rPr>
            <sz val="9"/>
            <color rgb="FF000000"/>
            <rFont val="MS P ゴシック"/>
            <charset val="128"/>
          </rPr>
          <t>令和７年度に繰り越す額（２（１）①</t>
        </r>
        <r>
          <rPr>
            <sz val="9"/>
            <color rgb="FF000000"/>
            <rFont val="MS P ゴシック"/>
            <charset val="128"/>
          </rPr>
          <t>ⅰ</t>
        </r>
        <r>
          <rPr>
            <sz val="9"/>
            <color rgb="FF000000"/>
            <rFont val="MS P ゴシック"/>
            <charset val="128"/>
          </rPr>
          <t>ア）がない場合は、この欄へのチェック（✓）は不要です。</t>
        </r>
      </text>
    </comment>
    <comment ref="AK206" authorId="1" shapeId="0" xr:uid="{5346815A-79EA-472D-9387-60D4144CAF14}">
      <text>
        <r>
          <rPr>
            <sz val="9"/>
            <color rgb="FF000000"/>
            <rFont val="MS P ゴシック"/>
            <family val="3"/>
            <charset val="128"/>
          </rPr>
          <t>指定権者の審査の参考用に、別紙様式6-2 事業所個票の
「提出先」の欄に記入がある事業所数を自動で表示しています。</t>
        </r>
      </text>
    </comment>
    <comment ref="B209" authorId="0" shapeId="0" xr:uid="{3DC5F32A-8535-4944-B1AA-64D63BEC6232}">
      <text>
        <r>
          <rPr>
            <sz val="9"/>
            <color rgb="FF000000"/>
            <rFont val="MS P ゴシック"/>
            <charset val="128"/>
          </rPr>
          <t>空欄が表示される項目は、記入が不要のため、</t>
        </r>
        <r>
          <rPr>
            <sz val="9"/>
            <color rgb="FF000000"/>
            <rFont val="MS P ゴシック"/>
            <charset val="128"/>
          </rPr>
          <t xml:space="preserve">
</t>
        </r>
        <r>
          <rPr>
            <sz val="9"/>
            <color rgb="FF000000"/>
            <rFont val="MS P ゴシック"/>
            <charset val="128"/>
          </rPr>
          <t>対応する必要はありません。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40AFF4DD-B9BD-472F-B188-C0EC589F15A8}">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ED4CA4AF-F706-4925-B8A0-083B7E4D2A10}">
      <text>
        <r>
          <rPr>
            <sz val="9"/>
            <color rgb="FF000000"/>
            <rFont val="MS P ゴシック"/>
            <family val="3"/>
            <charset val="128"/>
          </rPr>
          <t>令和５年度にベア加算を算定し、令和６年４・５月にも継続してベア加算を算定する場合「１」</t>
        </r>
      </text>
    </comment>
    <comment ref="Y4" authorId="0" shapeId="0" xr:uid="{A8C2E2D6-7EB4-4F87-BEAA-8D6213205CB9}">
      <text>
        <r>
          <rPr>
            <sz val="9"/>
            <color rgb="FF000000"/>
            <rFont val="MS P ゴシック"/>
            <family val="3"/>
            <charset val="128"/>
          </rPr>
          <t>必ずプルダウンで選択してください。</t>
        </r>
      </text>
    </comment>
    <comment ref="AE4" authorId="0" shapeId="0" xr:uid="{9639DEC9-ACEA-40A0-A01A-BB5AB4552CF1}">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7AB3F9A0-006A-4EB6-B567-423EE02A8AD0}">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BF273206-1D1B-4A1D-B9A5-974D4529AE08}">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B4EC9AD3-C1C1-4CE0-BF70-E65B709E4A8A}">
      <text>
        <r>
          <rPr>
            <sz val="9"/>
            <color rgb="FF000000"/>
            <rFont val="MS P ゴシック"/>
            <family val="3"/>
            <charset val="128"/>
          </rPr>
          <t>４・５月に処遇Ⅰ、６月以降に処遇Ⅰ相当の加算区分を算定する場合は「１」</t>
        </r>
      </text>
    </comment>
    <comment ref="CI6" authorId="0" shapeId="0" xr:uid="{5ED2E32B-B048-432A-BE69-E77CCAFDEACF}">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F7B5B165-5FF6-4A79-80CB-683EED0A3FC0}">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9A8BCDBB-9603-4E26-83FD-09314B04C0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F774DB8D-A402-4F19-AC79-69967A66058B}">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317DA6FB-7DD1-4D58-8B45-56F72B706922}">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AC54BBCC-3E76-4C11-97E6-7F397B1C6DC9}">
      <text>
        <r>
          <rPr>
            <sz val="9"/>
            <color rgb="FF000000"/>
            <rFont val="MS P ゴシック"/>
            <family val="3"/>
            <charset val="128"/>
          </rPr>
          <t>算定していない場合は、
「特定加算なし」を選択してください。</t>
        </r>
      </text>
    </comment>
    <comment ref="L9" authorId="0" shapeId="0" xr:uid="{3F6D497D-7F8A-4BC5-B13D-DE613936A399}">
      <text>
        <r>
          <rPr>
            <sz val="9"/>
            <color rgb="FF000000"/>
            <rFont val="MS P ゴシック"/>
            <family val="3"/>
            <charset val="128"/>
          </rPr>
          <t>算定していない場合は、
「ベア加算なし」を選択してください。</t>
        </r>
      </text>
    </comment>
    <comment ref="V9" authorId="1" shapeId="0" xr:uid="{285AC26F-752D-450E-B319-6CA54FF68B1B}">
      <text>
        <r>
          <rPr>
            <sz val="9"/>
            <color indexed="81"/>
            <rFont val="MS P ゴシック"/>
            <family val="3"/>
            <charset val="128"/>
          </rPr>
          <t>「新加算Ⅱ」が表示され、加算率が「エラー」と表示された場合は「新加算Ⅰ」と読み替えること。</t>
        </r>
      </text>
    </comment>
    <comment ref="CI9" authorId="0" shapeId="0" xr:uid="{63233BD3-EA3E-456D-807B-4480F2E2BCB6}">
      <text>
        <r>
          <rPr>
            <sz val="9"/>
            <color rgb="FF000000"/>
            <rFont val="MS P ゴシック"/>
            <family val="3"/>
            <charset val="128"/>
          </rPr>
          <t>キャリアパス要件Ⅴで「満たす」を選択していれば「１」</t>
        </r>
      </text>
    </comment>
    <comment ref="CI10" authorId="0" shapeId="0" xr:uid="{70D65FC3-2FF3-4081-9E77-979D72351EBD}">
      <text>
        <r>
          <rPr>
            <sz val="9"/>
            <color rgb="FF000000"/>
            <rFont val="MS P ゴシック"/>
            <family val="3"/>
            <charset val="128"/>
          </rPr>
          <t>職場環境等要件の上位区分を「満たす」と選択していれば「１」</t>
        </r>
      </text>
    </comment>
    <comment ref="V12" authorId="1" shapeId="0" xr:uid="{B14D9DE5-E091-41AF-A1B9-C75E9E7147F6}">
      <text>
        <r>
          <rPr>
            <sz val="9"/>
            <color indexed="81"/>
            <rFont val="MS P ゴシック"/>
            <family val="3"/>
            <charset val="128"/>
          </rPr>
          <t>「新加算Ⅱ」が表示され、加算率が「エラー」と表示された場合は「新加算Ⅰ」と読み替えること。</t>
        </r>
      </text>
    </comment>
    <comment ref="B13" authorId="0" shapeId="0" xr:uid="{6A9DA336-676F-41A9-A903-2A44723DEAB6}">
      <text>
        <r>
          <rPr>
            <sz val="9"/>
            <color rgb="FF000000"/>
            <rFont val="MS P ゴシック"/>
            <family val="3"/>
            <charset val="128"/>
          </rPr>
          <t>令和６年度の算定対象月を記入してください。</t>
        </r>
      </text>
    </comment>
    <comment ref="F15" authorId="0" shapeId="0" xr:uid="{C6EC5B70-7F2E-4F41-A509-E7FD4BBA5013}">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2D6657FE-1B7B-4B4C-8EA6-5998828077F1}">
      <text>
        <r>
          <rPr>
            <sz val="9"/>
            <color indexed="81"/>
            <rFont val="MS P ゴシック"/>
            <family val="3"/>
            <charset val="128"/>
          </rPr>
          <t>「新加算Ⅱ」が表示され、加算率が「エラー」と表示された場合は「新加算Ⅰ」と読み替えること。</t>
        </r>
      </text>
    </comment>
    <comment ref="B18" authorId="0" shapeId="0" xr:uid="{12D03871-7FF6-4AD0-90EF-C2F1B09E6020}">
      <text>
        <r>
          <rPr>
            <sz val="9"/>
            <color rgb="FF000000"/>
            <rFont val="MS P ゴシック"/>
            <family val="3"/>
            <charset val="128"/>
          </rPr>
          <t>右欄の選択肢（「満たす」など）から、
それぞれ当てはまるものを選択してください。</t>
        </r>
      </text>
    </comment>
    <comment ref="AL25" authorId="0" shapeId="0" xr:uid="{8E360733-B92B-4B28-B865-9BC9D920A8B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A562BF66-754D-4FD4-9EFE-30CCCACDC04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192765E-CCEB-4E19-A3EF-0761EE7E0DB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62B1823-66B7-4964-B56A-3FC12C396569}">
      <text>
        <r>
          <rPr>
            <sz val="9"/>
            <color rgb="FF000000"/>
            <rFont val="MS P ゴシック"/>
            <family val="3"/>
            <charset val="128"/>
          </rPr>
          <t>小規模事業者等の特例で満たす場合も含む</t>
        </r>
      </text>
    </comment>
    <comment ref="AG37" authorId="0" shapeId="0" xr:uid="{F7060764-1018-4ACB-8505-596146517896}">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F3692ECB-726C-4886-BA46-F23F09EE06B1}">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2515FE58-30BE-4E1A-8E8F-2D5EAA9E0A1A}">
      <text>
        <r>
          <rPr>
            <sz val="9"/>
            <color indexed="81"/>
            <rFont val="MS P ゴシック"/>
            <family val="3"/>
            <charset val="128"/>
          </rPr>
          <t>左記に「対象加算なし」が表示された場合は、「満たす」を選択し、「対象加算なし」を選択してください。</t>
        </r>
      </text>
    </comment>
    <comment ref="AL40" authorId="1" shapeId="0" xr:uid="{DB9D8473-3456-4AD6-9925-3773C9B64CE0}">
      <text>
        <r>
          <rPr>
            <sz val="9"/>
            <color indexed="81"/>
            <rFont val="MS P ゴシック"/>
            <family val="3"/>
            <charset val="128"/>
          </rPr>
          <t>左記に「対象加算なし」が表示された場合は、「満たす」を選択し、「対象加算なし」を選択してください。</t>
        </r>
      </text>
    </comment>
    <comment ref="AD41" authorId="0" shapeId="0" xr:uid="{3EAEC83F-E670-45C2-A147-89B00370828E}">
      <text>
        <r>
          <rPr>
            <sz val="9"/>
            <color rgb="FF000000"/>
            <rFont val="MS P ゴシック"/>
            <family val="3"/>
            <charset val="128"/>
          </rPr>
          <t>「満たす」を選択した場合は、算定する加算の区分等を選択してください。</t>
        </r>
      </text>
    </comment>
    <comment ref="AL41" authorId="0" shapeId="0" xr:uid="{FCC4415D-44E0-4014-9CDF-4D4A811E6FB5}">
      <text>
        <r>
          <rPr>
            <sz val="9"/>
            <color rgb="FF000000"/>
            <rFont val="MS P ゴシック"/>
            <family val="3"/>
            <charset val="128"/>
          </rPr>
          <t>「満たす」を選択した場合は、算定する加算の区分等を選択してください。</t>
        </r>
      </text>
    </comment>
    <comment ref="B47" authorId="0" shapeId="0" xr:uid="{596849E1-2704-421B-829E-449054757D53}">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A56A2D74-7150-4633-9C26-A1AFE1870CD8}">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7A58F6E4-8FF2-4DDA-A45E-39AC0D851B56}">
      <text>
        <r>
          <rPr>
            <sz val="9"/>
            <color rgb="FF000000"/>
            <rFont val="MS P ゴシック"/>
            <family val="3"/>
            <charset val="128"/>
          </rPr>
          <t>令和５年度にベア加算を算定し、令和６年４・５月にも継続してベア加算を算定する場合「１」</t>
        </r>
      </text>
    </comment>
    <comment ref="Y4" authorId="0" shapeId="0" xr:uid="{2324D34E-3A3D-4087-8FBD-259AC07F1210}">
      <text>
        <r>
          <rPr>
            <sz val="9"/>
            <color rgb="FF000000"/>
            <rFont val="MS P ゴシック"/>
            <family val="3"/>
            <charset val="128"/>
          </rPr>
          <t>必ずプルダウンで選択してください。</t>
        </r>
      </text>
    </comment>
    <comment ref="AE4" authorId="0" shapeId="0" xr:uid="{56ED8844-D045-4062-AEEA-E2CD6BAC051C}">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EB5D6AD3-F9E9-45E5-B233-4E7C9BCC68F1}">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460F6777-8E93-4675-840D-DF24342A5A61}">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02A3A22E-5D5D-4998-A17B-1206FDE49A1E}">
      <text>
        <r>
          <rPr>
            <sz val="9"/>
            <color rgb="FF000000"/>
            <rFont val="MS P ゴシック"/>
            <family val="3"/>
            <charset val="128"/>
          </rPr>
          <t>４・５月に処遇Ⅰ、６月以降に処遇Ⅰ相当の加算区分を算定する場合は「１」</t>
        </r>
      </text>
    </comment>
    <comment ref="CI6" authorId="0" shapeId="0" xr:uid="{0D9F3641-529A-498E-9849-77D47DF5BEED}">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9259A1A6-DC33-49EE-BDD7-71E7BD825965}">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E7192E06-59A8-462F-9E72-9D95C661565E}">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AD0A54D-E6AC-47F4-8F9F-F4A3A40EC563}">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15961CB-1FC1-4AA2-BA17-5775E35314C9}">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570D163B-C54E-48A9-9249-DF4EC2BE9085}">
      <text>
        <r>
          <rPr>
            <sz val="9"/>
            <color rgb="FF000000"/>
            <rFont val="MS P ゴシック"/>
            <family val="3"/>
            <charset val="128"/>
          </rPr>
          <t>算定していない場合は、
「特定加算なし」を選択してください。</t>
        </r>
      </text>
    </comment>
    <comment ref="L9" authorId="0" shapeId="0" xr:uid="{4C08AF89-D6D3-47F4-BCAF-2D4D8C6E5F2B}">
      <text>
        <r>
          <rPr>
            <sz val="9"/>
            <color rgb="FF000000"/>
            <rFont val="MS P ゴシック"/>
            <family val="3"/>
            <charset val="128"/>
          </rPr>
          <t>算定していない場合は、
「ベア加算なし」を選択してください。</t>
        </r>
      </text>
    </comment>
    <comment ref="V9" authorId="1" shapeId="0" xr:uid="{C22E731B-A6B3-4092-AFB4-9990BB8C2C3C}">
      <text>
        <r>
          <rPr>
            <sz val="9"/>
            <color indexed="81"/>
            <rFont val="MS P ゴシック"/>
            <family val="3"/>
            <charset val="128"/>
          </rPr>
          <t>「新加算Ⅱ」が表示され、加算率が「エラー」と表示された場合は「新加算Ⅰ」と読み替えること。</t>
        </r>
      </text>
    </comment>
    <comment ref="CI9" authorId="0" shapeId="0" xr:uid="{DFC5EC57-EE50-404B-BD78-CD6366E5E1E8}">
      <text>
        <r>
          <rPr>
            <sz val="9"/>
            <color rgb="FF000000"/>
            <rFont val="MS P ゴシック"/>
            <family val="3"/>
            <charset val="128"/>
          </rPr>
          <t>キャリアパス要件Ⅴで「満たす」を選択していれば「１」</t>
        </r>
      </text>
    </comment>
    <comment ref="CI10" authorId="0" shapeId="0" xr:uid="{7D671A2D-D607-4464-822D-DBDD8F780537}">
      <text>
        <r>
          <rPr>
            <sz val="9"/>
            <color rgb="FF000000"/>
            <rFont val="MS P ゴシック"/>
            <family val="3"/>
            <charset val="128"/>
          </rPr>
          <t>職場環境等要件の上位区分を「満たす」と選択していれば「１」</t>
        </r>
      </text>
    </comment>
    <comment ref="V12" authorId="1" shapeId="0" xr:uid="{181FB0BF-AACD-485F-8D21-03088632FED6}">
      <text>
        <r>
          <rPr>
            <sz val="9"/>
            <color indexed="81"/>
            <rFont val="MS P ゴシック"/>
            <family val="3"/>
            <charset val="128"/>
          </rPr>
          <t>「新加算Ⅱ」が表示され、加算率が「エラー」と表示された場合は「新加算Ⅰ」と読み替えること。</t>
        </r>
      </text>
    </comment>
    <comment ref="B13" authorId="0" shapeId="0" xr:uid="{08E0DDFA-1913-4802-8393-F31EB8A53013}">
      <text>
        <r>
          <rPr>
            <sz val="9"/>
            <color rgb="FF000000"/>
            <rFont val="MS P ゴシック"/>
            <family val="3"/>
            <charset val="128"/>
          </rPr>
          <t>令和６年度の算定対象月を記入してください。</t>
        </r>
      </text>
    </comment>
    <comment ref="F15" authorId="0" shapeId="0" xr:uid="{F8B9C52D-7149-4E3A-9958-181657E8CC24}">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312397B0-AA0C-4609-8323-7228807833AA}">
      <text>
        <r>
          <rPr>
            <sz val="9"/>
            <color indexed="81"/>
            <rFont val="MS P ゴシック"/>
            <family val="3"/>
            <charset val="128"/>
          </rPr>
          <t>「新加算Ⅱ」が表示され、加算率が「エラー」と表示された場合は「新加算Ⅰ」と読み替えること。</t>
        </r>
      </text>
    </comment>
    <comment ref="B18" authorId="0" shapeId="0" xr:uid="{1BA8825D-45D8-4C3E-89E5-964C63D503C3}">
      <text>
        <r>
          <rPr>
            <sz val="9"/>
            <color rgb="FF000000"/>
            <rFont val="MS P ゴシック"/>
            <family val="3"/>
            <charset val="128"/>
          </rPr>
          <t>右欄の選択肢（「満たす」など）から、
それぞれ当てはまるものを選択してください。</t>
        </r>
      </text>
    </comment>
    <comment ref="AL25" authorId="0" shapeId="0" xr:uid="{7153B3B7-8F0B-4BB5-9E97-EACD522187B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48C9450A-A155-464B-A1A9-4EB81BB73214}">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B372000A-04EA-4B26-AC0C-E49A2FF9F25D}">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FD5C4E8-4AF9-4465-AC15-6C4EF7D722D7}">
      <text>
        <r>
          <rPr>
            <sz val="9"/>
            <color rgb="FF000000"/>
            <rFont val="MS P ゴシック"/>
            <family val="3"/>
            <charset val="128"/>
          </rPr>
          <t>小規模事業者等の特例で満たす場合も含む</t>
        </r>
      </text>
    </comment>
    <comment ref="AG37" authorId="0" shapeId="0" xr:uid="{3FCF8632-EB54-48E5-A6B6-566278D444A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7692BC02-CEAE-4C28-B1F9-C805D62EDB1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32EFB57A-5587-41AF-A33F-D67EEB5124D4}">
      <text>
        <r>
          <rPr>
            <sz val="9"/>
            <color indexed="81"/>
            <rFont val="MS P ゴシック"/>
            <family val="3"/>
            <charset val="128"/>
          </rPr>
          <t>左記に「対象加算なし」が表示された場合は、「満たす」を選択し、「対象加算なし」を選択してください。</t>
        </r>
      </text>
    </comment>
    <comment ref="AL40" authorId="1" shapeId="0" xr:uid="{509B435F-4339-405E-87CA-396503CAFCE9}">
      <text>
        <r>
          <rPr>
            <sz val="9"/>
            <color indexed="81"/>
            <rFont val="MS P ゴシック"/>
            <family val="3"/>
            <charset val="128"/>
          </rPr>
          <t>左記に「対象加算なし」が表示された場合は、「満たす」を選択し、「対象加算なし」を選択してください。</t>
        </r>
      </text>
    </comment>
    <comment ref="AD41" authorId="0" shapeId="0" xr:uid="{35557E19-DF55-40D4-9605-4DBA0225288A}">
      <text>
        <r>
          <rPr>
            <sz val="9"/>
            <color rgb="FF000000"/>
            <rFont val="MS P ゴシック"/>
            <family val="3"/>
            <charset val="128"/>
          </rPr>
          <t>「満たす」を選択した場合は、算定する加算の区分等を選択してください。</t>
        </r>
      </text>
    </comment>
    <comment ref="AL41" authorId="0" shapeId="0" xr:uid="{3B65E6CF-B2CF-468F-8B24-8988FA51BD17}">
      <text>
        <r>
          <rPr>
            <sz val="9"/>
            <color rgb="FF000000"/>
            <rFont val="MS P ゴシック"/>
            <family val="3"/>
            <charset val="128"/>
          </rPr>
          <t>「満たす」を選択した場合は、算定する加算の区分等を選択してください。</t>
        </r>
      </text>
    </comment>
    <comment ref="B47" authorId="0" shapeId="0" xr:uid="{E6F2BDA0-8885-45B5-B01A-B8F671FC2759}">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547932FE-F5AD-4E09-ABAA-B48FA13B22F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B0CCBA5-70AB-4534-91D4-C040CDF81CE8}">
      <text>
        <r>
          <rPr>
            <sz val="9"/>
            <color rgb="FF000000"/>
            <rFont val="MS P ゴシック"/>
            <family val="3"/>
            <charset val="128"/>
          </rPr>
          <t>令和５年度にベア加算を算定し、令和６年４・５月にも継続してベア加算を算定する場合「１」</t>
        </r>
      </text>
    </comment>
    <comment ref="Y4" authorId="0" shapeId="0" xr:uid="{849FA1C2-6D03-42DE-8A7C-D4970DCA323B}">
      <text>
        <r>
          <rPr>
            <sz val="9"/>
            <color rgb="FF000000"/>
            <rFont val="MS P ゴシック"/>
            <family val="3"/>
            <charset val="128"/>
          </rPr>
          <t>必ずプルダウンで選択してください。</t>
        </r>
      </text>
    </comment>
    <comment ref="AE4" authorId="0" shapeId="0" xr:uid="{323D2B92-2DD9-4902-A684-35A5ED1A13FF}">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1A874245-2974-41D3-AA53-600B9E6F6BC2}">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70404F94-9560-45AF-BC10-18D55E95242A}">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F137AB0-22DA-46FE-8F35-6F14D9890626}">
      <text>
        <r>
          <rPr>
            <sz val="9"/>
            <color rgb="FF000000"/>
            <rFont val="MS P ゴシック"/>
            <family val="3"/>
            <charset val="128"/>
          </rPr>
          <t>４・５月に処遇Ⅰ、６月以降に処遇Ⅰ相当の加算区分を算定する場合は「１」</t>
        </r>
      </text>
    </comment>
    <comment ref="CI6" authorId="0" shapeId="0" xr:uid="{DC4810FF-AD80-48BC-ADB0-64D798586A4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EEF6284-014B-4137-B299-B06B4327D33A}">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8C425C-9BBF-4F2D-B370-98CDE20F55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9F4FBBF-8F33-4731-83FD-9C545EC01B48}">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80A71C-0D0F-4892-8B9E-DED9B7548C36}">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A442EA5-0E67-4723-BE7A-3D0864248C39}">
      <text>
        <r>
          <rPr>
            <sz val="9"/>
            <color rgb="FF000000"/>
            <rFont val="MS P ゴシック"/>
            <family val="3"/>
            <charset val="128"/>
          </rPr>
          <t>算定していない場合は、
「特定加算なし」を選択してください。</t>
        </r>
      </text>
    </comment>
    <comment ref="L9" authorId="0" shapeId="0" xr:uid="{D43CE89F-1717-468F-BB19-F03C630C1742}">
      <text>
        <r>
          <rPr>
            <sz val="9"/>
            <color rgb="FF000000"/>
            <rFont val="MS P ゴシック"/>
            <family val="3"/>
            <charset val="128"/>
          </rPr>
          <t>算定していない場合は、
「ベア加算なし」を選択してください。</t>
        </r>
      </text>
    </comment>
    <comment ref="V9" authorId="1" shapeId="0" xr:uid="{48407096-B4D0-4608-878C-7F1DC9630B8C}">
      <text>
        <r>
          <rPr>
            <sz val="9"/>
            <color indexed="81"/>
            <rFont val="MS P ゴシック"/>
            <family val="3"/>
            <charset val="128"/>
          </rPr>
          <t>「新加算Ⅱ」が表示され、加算率が「エラー」と表示された場合は「新加算Ⅰ」と読み替えること。</t>
        </r>
      </text>
    </comment>
    <comment ref="CI9" authorId="0" shapeId="0" xr:uid="{D5B123BA-4404-4F9E-8D7A-67ED9D4AE9C5}">
      <text>
        <r>
          <rPr>
            <sz val="9"/>
            <color rgb="FF000000"/>
            <rFont val="MS P ゴシック"/>
            <family val="3"/>
            <charset val="128"/>
          </rPr>
          <t>キャリアパス要件Ⅴで「満たす」を選択していれば「１」</t>
        </r>
      </text>
    </comment>
    <comment ref="CI10" authorId="0" shapeId="0" xr:uid="{277B545D-950C-4A7F-A930-A7AB300B3DAF}">
      <text>
        <r>
          <rPr>
            <sz val="9"/>
            <color rgb="FF000000"/>
            <rFont val="MS P ゴシック"/>
            <family val="3"/>
            <charset val="128"/>
          </rPr>
          <t>職場環境等要件の上位区分を「満たす」と選択していれば「１」</t>
        </r>
      </text>
    </comment>
    <comment ref="V12" authorId="1" shapeId="0" xr:uid="{5799AFFB-775E-4957-8DFA-CBD220132B72}">
      <text>
        <r>
          <rPr>
            <sz val="9"/>
            <color indexed="81"/>
            <rFont val="MS P ゴシック"/>
            <family val="3"/>
            <charset val="128"/>
          </rPr>
          <t>「新加算Ⅱ」が表示され、加算率が「エラー」と表示された場合は「新加算Ⅰ」と読み替えること。</t>
        </r>
      </text>
    </comment>
    <comment ref="B13" authorId="0" shapeId="0" xr:uid="{C76E4BC7-895B-4E6B-8185-AA3DCCC60FF8}">
      <text>
        <r>
          <rPr>
            <sz val="9"/>
            <color rgb="FF000000"/>
            <rFont val="MS P ゴシック"/>
            <family val="3"/>
            <charset val="128"/>
          </rPr>
          <t>令和６年度の算定対象月を記入してください。</t>
        </r>
      </text>
    </comment>
    <comment ref="F15" authorId="0" shapeId="0" xr:uid="{F61051E7-05B1-420C-8BA5-A6386A0050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8FD21197-B1BF-4ED6-8E13-4EFE1B5361DC}">
      <text>
        <r>
          <rPr>
            <sz val="9"/>
            <color indexed="81"/>
            <rFont val="MS P ゴシック"/>
            <family val="3"/>
            <charset val="128"/>
          </rPr>
          <t>「新加算Ⅱ」が表示され、加算率が「エラー」と表示された場合は「新加算Ⅰ」と読み替えること。</t>
        </r>
      </text>
    </comment>
    <comment ref="B18" authorId="0" shapeId="0" xr:uid="{2264C46E-C8B7-469B-904C-96758909AE2C}">
      <text>
        <r>
          <rPr>
            <sz val="9"/>
            <color rgb="FF000000"/>
            <rFont val="MS P ゴシック"/>
            <family val="3"/>
            <charset val="128"/>
          </rPr>
          <t>右欄の選択肢（「満たす」など）から、
それぞれ当てはまるものを選択してください。</t>
        </r>
      </text>
    </comment>
    <comment ref="AL25" authorId="0" shapeId="0" xr:uid="{98E27B14-644C-4C0D-9D2B-BA357860E45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5EF84FD-071E-4769-871B-5D8F60EA3F0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44287C-156A-4106-80E2-B1843653E8E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F84DDA4-D332-42F5-8C36-F3099F8A46FD}">
      <text>
        <r>
          <rPr>
            <sz val="9"/>
            <color rgb="FF000000"/>
            <rFont val="MS P ゴシック"/>
            <family val="3"/>
            <charset val="128"/>
          </rPr>
          <t>小規模事業者等の特例で満たす場合も含む</t>
        </r>
      </text>
    </comment>
    <comment ref="AG37" authorId="0" shapeId="0" xr:uid="{1778916C-687D-40DB-80EB-3A04623BAC2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2A8270F7-8DA7-4FF2-90D6-331BBC2D7ED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75F5E7C7-D984-40A1-8375-903B97282CAA}">
      <text>
        <r>
          <rPr>
            <sz val="8"/>
            <color indexed="81"/>
            <rFont val="MS P ゴシック"/>
            <family val="3"/>
            <charset val="128"/>
          </rPr>
          <t>左記に「対象加算なし」が表示された場合は、「満たす」を選択し、「対象加算なし」を選択してください。</t>
        </r>
      </text>
    </comment>
    <comment ref="AL40" authorId="1" shapeId="0" xr:uid="{A478F96C-2DF6-4F34-BCE8-1BAD51CE8631}">
      <text>
        <r>
          <rPr>
            <sz val="8"/>
            <color indexed="81"/>
            <rFont val="MS P ゴシック"/>
            <family val="3"/>
            <charset val="128"/>
          </rPr>
          <t>左記に「対象加算なし」が表示された場合は、「満たす」を選択し、「対象加算なし」を選択してください。</t>
        </r>
      </text>
    </comment>
    <comment ref="AD41" authorId="0" shapeId="0" xr:uid="{F933B099-490B-46E6-8573-5DFE33793CCC}">
      <text>
        <r>
          <rPr>
            <sz val="9"/>
            <color rgb="FF000000"/>
            <rFont val="MS P ゴシック"/>
            <family val="3"/>
            <charset val="128"/>
          </rPr>
          <t>「満たす」を選択した場合は、算定する加算の区分等を選択してください。</t>
        </r>
      </text>
    </comment>
    <comment ref="AL41" authorId="0" shapeId="0" xr:uid="{2AD9DF08-1D7F-4A44-87B5-DA5167C9A430}">
      <text>
        <r>
          <rPr>
            <sz val="9"/>
            <color rgb="FF000000"/>
            <rFont val="MS P ゴシック"/>
            <family val="3"/>
            <charset val="128"/>
          </rPr>
          <t>「満たす」を選択した場合は、算定する加算の区分等を選択してください。</t>
        </r>
      </text>
    </comment>
    <comment ref="B47" authorId="0" shapeId="0" xr:uid="{BC6E80FD-5C12-4BE6-A591-40A9282E56FE}">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B1FB8273-0685-490D-AC3E-4DC701E57D3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5EACB16A-6375-404F-9472-8224607571AE}">
      <text>
        <r>
          <rPr>
            <sz val="9"/>
            <color rgb="FF000000"/>
            <rFont val="MS P ゴシック"/>
            <family val="3"/>
            <charset val="128"/>
          </rPr>
          <t>令和５年度にベア加算を算定し、令和６年４・５月にも継続してベア加算を算定する場合「１」</t>
        </r>
      </text>
    </comment>
    <comment ref="Y4" authorId="0" shapeId="0" xr:uid="{86701F2C-D02D-485F-982B-201EFC46BF2A}">
      <text>
        <r>
          <rPr>
            <sz val="9"/>
            <color rgb="FF000000"/>
            <rFont val="MS P ゴシック"/>
            <family val="3"/>
            <charset val="128"/>
          </rPr>
          <t>必ずプルダウンで選択してください。</t>
        </r>
      </text>
    </comment>
    <comment ref="AE4" authorId="0" shapeId="0" xr:uid="{17294466-69BF-47C3-83AE-DC31C1859255}">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95B0AAFE-619D-4159-8F48-F084BD46C40F}">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DC927B38-91B1-45E8-B19A-F2792223768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3516D2D9-7214-4EA2-A221-9C218D1FF970}">
      <text>
        <r>
          <rPr>
            <sz val="9"/>
            <color rgb="FF000000"/>
            <rFont val="MS P ゴシック"/>
            <family val="3"/>
            <charset val="128"/>
          </rPr>
          <t>４・５月に処遇Ⅰ、６月以降に処遇Ⅰ相当の加算区分を算定する場合は「１」</t>
        </r>
      </text>
    </comment>
    <comment ref="CI6" authorId="0" shapeId="0" xr:uid="{561C77EA-E665-4337-ACD0-7560295345CB}">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6C4CE24-3EAC-4EFD-9F56-9AC2B8FB510E}">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C06D3022-498D-4D51-BFA8-01064D08A80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EB8BD7A9-63F8-40E4-A7A6-134D993DE5CA}">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8748CBCF-F2E3-46F5-9786-1BB7D0B36218}">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619ED663-3AA6-475E-8F3B-B712E8B365EA}">
      <text>
        <r>
          <rPr>
            <sz val="9"/>
            <color rgb="FF000000"/>
            <rFont val="MS P ゴシック"/>
            <family val="3"/>
            <charset val="128"/>
          </rPr>
          <t>算定していない場合は、
「特定加算なし」を選択してください。</t>
        </r>
      </text>
    </comment>
    <comment ref="L9" authorId="0" shapeId="0" xr:uid="{91C71C64-6851-493A-A59A-BBABB08095C5}">
      <text>
        <r>
          <rPr>
            <sz val="9"/>
            <color rgb="FF000000"/>
            <rFont val="MS P ゴシック"/>
            <family val="3"/>
            <charset val="128"/>
          </rPr>
          <t>算定していない場合は、
「ベア加算なし」を選択してください。</t>
        </r>
      </text>
    </comment>
    <comment ref="V9" authorId="1" shapeId="0" xr:uid="{F68EBDFA-EC8B-4A1A-9113-062067CA3748}">
      <text>
        <r>
          <rPr>
            <sz val="9"/>
            <color indexed="81"/>
            <rFont val="MS P ゴシック"/>
            <family val="3"/>
            <charset val="128"/>
          </rPr>
          <t>「新加算Ⅱ」が表示され、加算率が「エラー」と表示された場合は「新加算Ⅰ」と読み替えること。</t>
        </r>
      </text>
    </comment>
    <comment ref="CI9" authorId="0" shapeId="0" xr:uid="{B0E7E7AB-40D1-4C3D-9C05-CC012FF3898F}">
      <text>
        <r>
          <rPr>
            <sz val="9"/>
            <color rgb="FF000000"/>
            <rFont val="MS P ゴシック"/>
            <family val="3"/>
            <charset val="128"/>
          </rPr>
          <t>キャリアパス要件Ⅴで「満たす」を選択していれば「１」</t>
        </r>
      </text>
    </comment>
    <comment ref="CI10" authorId="0" shapeId="0" xr:uid="{0F5C8CC2-E04F-4367-9B10-AB28D9CDE39F}">
      <text>
        <r>
          <rPr>
            <sz val="9"/>
            <color rgb="FF000000"/>
            <rFont val="MS P ゴシック"/>
            <family val="3"/>
            <charset val="128"/>
          </rPr>
          <t>職場環境等要件の上位区分を「満たす」と選択していれば「１」</t>
        </r>
      </text>
    </comment>
    <comment ref="V12" authorId="1" shapeId="0" xr:uid="{C4E7F033-11F1-4F2B-9E46-8C505A07E2CA}">
      <text>
        <r>
          <rPr>
            <sz val="9"/>
            <color indexed="81"/>
            <rFont val="MS P ゴシック"/>
            <family val="3"/>
            <charset val="128"/>
          </rPr>
          <t>「新加算Ⅱ」が表示され、加算率が「エラー」と表示された場合は「新加算Ⅰ」と読み替えること。</t>
        </r>
      </text>
    </comment>
    <comment ref="B13" authorId="0" shapeId="0" xr:uid="{DD84D7AF-A634-498D-9EED-03EA3AB2AD14}">
      <text>
        <r>
          <rPr>
            <sz val="9"/>
            <color rgb="FF000000"/>
            <rFont val="MS P ゴシック"/>
            <family val="3"/>
            <charset val="128"/>
          </rPr>
          <t>令和６年度の算定対象月を記入してください。</t>
        </r>
      </text>
    </comment>
    <comment ref="F15" authorId="0" shapeId="0" xr:uid="{0A0963E3-456D-4629-96B7-573C3AC90FB1}">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535727AB-0E3C-4A38-A526-D584E5ECC4EF}">
      <text>
        <r>
          <rPr>
            <sz val="9"/>
            <color indexed="81"/>
            <rFont val="MS P ゴシック"/>
            <family val="3"/>
            <charset val="128"/>
          </rPr>
          <t>「新加算Ⅱ」が表示され、加算率が「エラー」と表示された場合は「新加算Ⅰ」と読み替えること。</t>
        </r>
      </text>
    </comment>
    <comment ref="B18" authorId="0" shapeId="0" xr:uid="{0389112F-3007-46EB-84DA-04273C74F4B7}">
      <text>
        <r>
          <rPr>
            <sz val="9"/>
            <color rgb="FF000000"/>
            <rFont val="MS P ゴシック"/>
            <family val="3"/>
            <charset val="128"/>
          </rPr>
          <t>右欄の選択肢（「満たす」など）から、
それぞれ当てはまるものを選択してください。</t>
        </r>
      </text>
    </comment>
    <comment ref="AL25" authorId="0" shapeId="0" xr:uid="{79F5A92E-E185-4E95-A827-797920EC4914}">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436E25EB-2B7A-4BBD-B373-274B7AB926D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BB836E0-219B-4E4F-BF13-EA8C295ACAF4}">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BC9CD7BD-3292-4371-A45E-F291B87B1A80}">
      <text>
        <r>
          <rPr>
            <sz val="9"/>
            <color rgb="FF000000"/>
            <rFont val="MS P ゴシック"/>
            <family val="3"/>
            <charset val="128"/>
          </rPr>
          <t>小規模事業者等の特例で満たす場合も含む</t>
        </r>
      </text>
    </comment>
    <comment ref="AG37" authorId="0" shapeId="0" xr:uid="{5A26B45C-FB24-49CA-8035-DCD8A8601459}">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D4BEE7EB-D4C4-479D-AC91-6C2F4A11401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4CA47C6E-6962-4048-A4AA-6BA3A8554D99}">
      <text>
        <r>
          <rPr>
            <sz val="8"/>
            <color indexed="81"/>
            <rFont val="MS P ゴシック"/>
            <family val="3"/>
            <charset val="128"/>
          </rPr>
          <t>左記に「対象加算なし」が表示された場合は、「満たす」を選択し、「対象加算なし」を選択してください。</t>
        </r>
      </text>
    </comment>
    <comment ref="AL40" authorId="1" shapeId="0" xr:uid="{372380F0-A02F-437C-A090-5BD3E329B061}">
      <text>
        <r>
          <rPr>
            <sz val="8"/>
            <color indexed="81"/>
            <rFont val="MS P ゴシック"/>
            <family val="3"/>
            <charset val="128"/>
          </rPr>
          <t>左記に「対象加算なし」が表示された場合は、「満たす」を選択し、「対象加算なし」を選択してください。</t>
        </r>
      </text>
    </comment>
    <comment ref="AD41" authorId="0" shapeId="0" xr:uid="{34C0D414-6431-4577-8AB0-A23748A991FD}">
      <text>
        <r>
          <rPr>
            <sz val="9"/>
            <color rgb="FF000000"/>
            <rFont val="MS P ゴシック"/>
            <family val="3"/>
            <charset val="128"/>
          </rPr>
          <t>「満たす」を選択した場合は、算定する加算の区分等を選択してください。</t>
        </r>
      </text>
    </comment>
    <comment ref="AL41" authorId="0" shapeId="0" xr:uid="{5598AD64-563C-4C9A-8CDD-ADFABE193F80}">
      <text>
        <r>
          <rPr>
            <sz val="9"/>
            <color rgb="FF000000"/>
            <rFont val="MS P ゴシック"/>
            <family val="3"/>
            <charset val="128"/>
          </rPr>
          <t>「満たす」を選択した場合は、算定する加算の区分等を選択してください。</t>
        </r>
      </text>
    </comment>
    <comment ref="B47" authorId="0" shapeId="0" xr:uid="{FD1DADEE-BEA3-4E0E-B9E2-5B65B984FB5C}">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5B12F63B-9730-4049-8C79-2A5BC18D4B07}">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85DC3D11-C36C-497E-A38C-4FEEED35FAAB}">
      <text>
        <r>
          <rPr>
            <sz val="9"/>
            <color rgb="FF000000"/>
            <rFont val="MS P ゴシック"/>
            <family val="3"/>
            <charset val="128"/>
          </rPr>
          <t>令和５年度にベア加算を算定し、令和６年４・５月にも継続してベア加算を算定する場合「１」</t>
        </r>
      </text>
    </comment>
    <comment ref="Y4" authorId="0" shapeId="0" xr:uid="{13ACD9EE-062B-42DE-97E3-04E50F68B03C}">
      <text>
        <r>
          <rPr>
            <sz val="9"/>
            <color rgb="FF000000"/>
            <rFont val="MS P ゴシック"/>
            <family val="3"/>
            <charset val="128"/>
          </rPr>
          <t>必ずプルダウンで選択してください。</t>
        </r>
      </text>
    </comment>
    <comment ref="AE4" authorId="0" shapeId="0" xr:uid="{610A76D5-17A5-4F3C-A54E-866735BE47B3}">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C72F3D6F-4EE8-4BAF-BBC8-94049D807A6F}">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4F67A2C4-059B-46E2-8EBA-B2A5A5E342BF}">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8761A8AF-E95A-46E5-8D4F-42AFE8D30AE4}">
      <text>
        <r>
          <rPr>
            <sz val="9"/>
            <color rgb="FF000000"/>
            <rFont val="MS P ゴシック"/>
            <family val="3"/>
            <charset val="128"/>
          </rPr>
          <t>４・５月に処遇Ⅰ、６月以降に処遇Ⅰ相当の加算区分を算定する場合は「１」</t>
        </r>
      </text>
    </comment>
    <comment ref="CI6" authorId="0" shapeId="0" xr:uid="{B1F6E3EB-12E6-4825-8D53-276BF5609077}">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A116C825-174A-465E-9A76-AD5B69EF0260}">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B0999595-F1AE-49A5-B117-CEB67A9B935F}">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C7A1B023-4766-4C73-8314-BA674F28859B}">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A8BB8581-480B-4CA1-97D9-F7C2223E40CD}">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D50FF0EB-FB4D-4B6E-9664-405E61D868D3}">
      <text>
        <r>
          <rPr>
            <sz val="9"/>
            <color rgb="FF000000"/>
            <rFont val="MS P ゴシック"/>
            <family val="3"/>
            <charset val="128"/>
          </rPr>
          <t>算定していない場合は、
「特定加算なし」を選択してください。</t>
        </r>
      </text>
    </comment>
    <comment ref="L9" authorId="0" shapeId="0" xr:uid="{27941C83-C450-4E90-A1B7-A2BB079CE7EC}">
      <text>
        <r>
          <rPr>
            <sz val="9"/>
            <color rgb="FF000000"/>
            <rFont val="MS P ゴシック"/>
            <family val="3"/>
            <charset val="128"/>
          </rPr>
          <t>算定していない場合は、
「ベア加算なし」を選択してください。</t>
        </r>
      </text>
    </comment>
    <comment ref="V9" authorId="1" shapeId="0" xr:uid="{99337BB8-5F80-4D2C-8C14-A6F58546C29D}">
      <text>
        <r>
          <rPr>
            <sz val="9"/>
            <color indexed="81"/>
            <rFont val="MS P ゴシック"/>
            <family val="3"/>
            <charset val="128"/>
          </rPr>
          <t>「新加算Ⅱ」が表示され、加算率が「エラー」と表示された場合は「新加算Ⅰ」と読み替えること。</t>
        </r>
      </text>
    </comment>
    <comment ref="CI9" authorId="0" shapeId="0" xr:uid="{4D7BC396-80E9-4BFF-BE1E-647203B8C1BE}">
      <text>
        <r>
          <rPr>
            <sz val="9"/>
            <color rgb="FF000000"/>
            <rFont val="MS P ゴシック"/>
            <family val="3"/>
            <charset val="128"/>
          </rPr>
          <t>キャリアパス要件Ⅴで「満たす」を選択していれば「１」</t>
        </r>
      </text>
    </comment>
    <comment ref="CI10" authorId="0" shapeId="0" xr:uid="{07025B43-494C-4994-B091-9FF61BAD157C}">
      <text>
        <r>
          <rPr>
            <sz val="9"/>
            <color rgb="FF000000"/>
            <rFont val="MS P ゴシック"/>
            <family val="3"/>
            <charset val="128"/>
          </rPr>
          <t>職場環境等要件の上位区分を「満たす」と選択していれば「１」</t>
        </r>
      </text>
    </comment>
    <comment ref="V12" authorId="1" shapeId="0" xr:uid="{54946B6C-002F-4E3B-9288-1876AA01FB33}">
      <text>
        <r>
          <rPr>
            <sz val="9"/>
            <color indexed="81"/>
            <rFont val="MS P ゴシック"/>
            <family val="3"/>
            <charset val="128"/>
          </rPr>
          <t>「新加算Ⅱ」が表示され、加算率が「エラー」と表示された場合は「新加算Ⅰ」と読み替えること。</t>
        </r>
      </text>
    </comment>
    <comment ref="B13" authorId="0" shapeId="0" xr:uid="{028BF5F5-B955-48AE-A6E9-5B454174A501}">
      <text>
        <r>
          <rPr>
            <sz val="9"/>
            <color rgb="FF000000"/>
            <rFont val="MS P ゴシック"/>
            <family val="3"/>
            <charset val="128"/>
          </rPr>
          <t>令和６年度の算定対象月を記入してください。</t>
        </r>
      </text>
    </comment>
    <comment ref="F15" authorId="0" shapeId="0" xr:uid="{021D438A-C04D-426F-9097-80C28BF6C932}">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D83751DC-7F2C-49C3-AAD7-F6A21ABC2BBD}">
      <text>
        <r>
          <rPr>
            <sz val="9"/>
            <color indexed="81"/>
            <rFont val="MS P ゴシック"/>
            <family val="3"/>
            <charset val="128"/>
          </rPr>
          <t>「新加算Ⅱ」が表示され、加算率が「エラー」と表示された場合は「新加算Ⅰ」と読み替えること。</t>
        </r>
      </text>
    </comment>
    <comment ref="B18" authorId="0" shapeId="0" xr:uid="{AB1D084F-CCDF-4A04-BACA-2A17A70156ED}">
      <text>
        <r>
          <rPr>
            <sz val="9"/>
            <color rgb="FF000000"/>
            <rFont val="MS P ゴシック"/>
            <family val="3"/>
            <charset val="128"/>
          </rPr>
          <t>右欄の選択肢（「満たす」など）から、
それぞれ当てはまるものを選択してください。</t>
        </r>
      </text>
    </comment>
    <comment ref="AL25" authorId="0" shapeId="0" xr:uid="{3CFA5F97-D27F-4E99-9D47-0D15EBFE4A6F}">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742C8A09-D968-4703-9352-75C33636A429}">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0367C883-A92C-444B-8FE0-06835E16264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A55AB3C4-78E1-4D20-8916-128C7B8B2D51}">
      <text>
        <r>
          <rPr>
            <sz val="9"/>
            <color rgb="FF000000"/>
            <rFont val="MS P ゴシック"/>
            <family val="3"/>
            <charset val="128"/>
          </rPr>
          <t>小規模事業者等の特例で満たす場合も含む</t>
        </r>
      </text>
    </comment>
    <comment ref="AG37" authorId="0" shapeId="0" xr:uid="{3F42A629-371C-4A48-9437-8367B89E336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B27D93E1-80DE-48B3-B2FA-DB7E059EF158}">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1D76ACC2-04A6-4577-AD0E-6DD92C16BBC6}">
      <text>
        <r>
          <rPr>
            <sz val="9"/>
            <color indexed="81"/>
            <rFont val="MS P ゴシック"/>
            <family val="3"/>
            <charset val="128"/>
          </rPr>
          <t>左記に「対象加算なし」が表示された場合は、「満たす」を選択し、「対象加算なし」を選択してください。</t>
        </r>
      </text>
    </comment>
    <comment ref="AL40" authorId="1" shapeId="0" xr:uid="{99C9C41A-0110-450E-AAFE-DC26E70181EC}">
      <text>
        <r>
          <rPr>
            <sz val="9"/>
            <color indexed="81"/>
            <rFont val="MS P ゴシック"/>
            <family val="3"/>
            <charset val="128"/>
          </rPr>
          <t>左記に「対象加算なし」が表示された場合は、「満たす」を選択し、「対象加算なし」を選択してください。</t>
        </r>
      </text>
    </comment>
    <comment ref="AD41" authorId="0" shapeId="0" xr:uid="{DD98CC16-CE79-4A49-89CC-402AF14C04AA}">
      <text>
        <r>
          <rPr>
            <sz val="9"/>
            <color rgb="FF000000"/>
            <rFont val="MS P ゴシック"/>
            <family val="3"/>
            <charset val="128"/>
          </rPr>
          <t>「満たす」を選択した場合は、算定する加算の区分等を選択してください。</t>
        </r>
      </text>
    </comment>
    <comment ref="AL41" authorId="0" shapeId="0" xr:uid="{F3BFE41D-2E2B-4033-9440-1C72D41A8ADE}">
      <text>
        <r>
          <rPr>
            <sz val="9"/>
            <color rgb="FF000000"/>
            <rFont val="MS P ゴシック"/>
            <family val="3"/>
            <charset val="128"/>
          </rPr>
          <t>「満たす」を選択した場合は、算定する加算の区分等を選択してください。</t>
        </r>
      </text>
    </comment>
    <comment ref="B47" authorId="0" shapeId="0" xr:uid="{9B6B9EEE-1525-4E83-A59D-79978547F129}">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D489629A-08BB-4A22-BBD5-271C3F246DD8}">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17FFAA96-212A-4964-830A-A98B4E5B638F}">
      <text>
        <r>
          <rPr>
            <sz val="9"/>
            <color rgb="FF000000"/>
            <rFont val="MS P ゴシック"/>
            <family val="3"/>
            <charset val="128"/>
          </rPr>
          <t>令和５年度にベア加算を算定し、令和６年４・５月にも継続してベア加算を算定する場合「１」</t>
        </r>
      </text>
    </comment>
    <comment ref="Y4" authorId="0" shapeId="0" xr:uid="{725B6359-ACC6-4112-BA77-5BDC498595DE}">
      <text>
        <r>
          <rPr>
            <sz val="9"/>
            <color rgb="FF000000"/>
            <rFont val="MS P ゴシック"/>
            <family val="3"/>
            <charset val="128"/>
          </rPr>
          <t>必ずプルダウンで選択してください。</t>
        </r>
      </text>
    </comment>
    <comment ref="AE4" authorId="0" shapeId="0" xr:uid="{67EA5166-E176-451C-A3FB-DE798628E736}">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7795C45C-83A7-4C42-B7AD-D5B86CF80DD9}">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B58C5841-E4BE-478B-9BC6-489CD7600BAE}">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DEF7CA91-48E2-4F9A-BB56-8A583B643705}">
      <text>
        <r>
          <rPr>
            <sz val="9"/>
            <color rgb="FF000000"/>
            <rFont val="MS P ゴシック"/>
            <family val="3"/>
            <charset val="128"/>
          </rPr>
          <t>４・５月に処遇Ⅰ、６月以降に処遇Ⅰ相当の加算区分を算定する場合は「１」</t>
        </r>
      </text>
    </comment>
    <comment ref="CI6" authorId="0" shapeId="0" xr:uid="{E627DC02-51A2-4C83-BCAD-CE7D42D9BCA1}">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323FAF0-B9B2-403B-BFAF-CF0C310A96F8}">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4DD8B191-7EB9-442E-A348-9245FB2C119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E09759D6-BA4B-48DC-80FA-FFC7BE0E0EF2}">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54133A96-657B-4AB1-B71E-B09BEC6AB480}">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A13208F7-1CCA-410C-ADEC-9ACFF2484DF5}">
      <text>
        <r>
          <rPr>
            <sz val="9"/>
            <color rgb="FF000000"/>
            <rFont val="MS P ゴシック"/>
            <family val="3"/>
            <charset val="128"/>
          </rPr>
          <t>算定していない場合は、
「特定加算なし」を選択してください。</t>
        </r>
      </text>
    </comment>
    <comment ref="L9" authorId="0" shapeId="0" xr:uid="{0844893B-7484-4920-AF0B-36D10752D405}">
      <text>
        <r>
          <rPr>
            <sz val="9"/>
            <color rgb="FF000000"/>
            <rFont val="MS P ゴシック"/>
            <family val="3"/>
            <charset val="128"/>
          </rPr>
          <t>算定していない場合は、
「ベア加算なし」を選択してください。</t>
        </r>
      </text>
    </comment>
    <comment ref="V9" authorId="1" shapeId="0" xr:uid="{FEC8900B-E7F1-4623-9EF7-9AE573A0587A}">
      <text>
        <r>
          <rPr>
            <sz val="9"/>
            <color indexed="81"/>
            <rFont val="MS P ゴシック"/>
            <family val="3"/>
            <charset val="128"/>
          </rPr>
          <t>「新加算Ⅱ」が表示され、加算率が「エラー」と表示された場合は「新加算Ⅰ」と読み替えること。</t>
        </r>
      </text>
    </comment>
    <comment ref="CI9" authorId="0" shapeId="0" xr:uid="{31B95BAE-C63C-43C7-B142-E0AC76C718DC}">
      <text>
        <r>
          <rPr>
            <sz val="9"/>
            <color rgb="FF000000"/>
            <rFont val="MS P ゴシック"/>
            <family val="3"/>
            <charset val="128"/>
          </rPr>
          <t>キャリアパス要件Ⅴで「満たす」を選択していれば「１」</t>
        </r>
      </text>
    </comment>
    <comment ref="CI10" authorId="0" shapeId="0" xr:uid="{58BA809C-5CEA-4633-B0D9-06F59AF745A7}">
      <text>
        <r>
          <rPr>
            <sz val="9"/>
            <color rgb="FF000000"/>
            <rFont val="MS P ゴシック"/>
            <family val="3"/>
            <charset val="128"/>
          </rPr>
          <t>職場環境等要件の上位区分を「満たす」と選択していれば「１」</t>
        </r>
      </text>
    </comment>
    <comment ref="V12" authorId="1" shapeId="0" xr:uid="{04638663-9916-436D-AF34-53DEB757813D}">
      <text>
        <r>
          <rPr>
            <sz val="9"/>
            <color indexed="81"/>
            <rFont val="MS P ゴシック"/>
            <family val="3"/>
            <charset val="128"/>
          </rPr>
          <t>「新加算Ⅱ」が表示され、加算率が「エラー」と表示された場合は「新加算Ⅰ」と読み替えること。</t>
        </r>
      </text>
    </comment>
    <comment ref="B13" authorId="0" shapeId="0" xr:uid="{D7A0618E-7EF9-4F19-83B6-D64E4951F1C5}">
      <text>
        <r>
          <rPr>
            <sz val="9"/>
            <color rgb="FF000000"/>
            <rFont val="MS P ゴシック"/>
            <family val="3"/>
            <charset val="128"/>
          </rPr>
          <t>令和６年度の算定対象月を記入してください。</t>
        </r>
      </text>
    </comment>
    <comment ref="F15" authorId="0" shapeId="0" xr:uid="{4566F746-378F-4787-A36A-E8F4ED9D23EE}">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E5713F5F-98BE-400C-BD7E-7FB22CBE1BFD}">
      <text>
        <r>
          <rPr>
            <sz val="9"/>
            <color indexed="81"/>
            <rFont val="MS P ゴシック"/>
            <family val="3"/>
            <charset val="128"/>
          </rPr>
          <t>「新加算Ⅱ」が表示され、加算率が「エラー」と表示された場合は「新加算Ⅰ」と読み替えること。</t>
        </r>
      </text>
    </comment>
    <comment ref="B18" authorId="0" shapeId="0" xr:uid="{899D441E-C786-44D5-9E9D-6956C4D16800}">
      <text>
        <r>
          <rPr>
            <sz val="9"/>
            <color rgb="FF000000"/>
            <rFont val="MS P ゴシック"/>
            <family val="3"/>
            <charset val="128"/>
          </rPr>
          <t>右欄の選択肢（「満たす」など）から、
それぞれ当てはまるものを選択してください。</t>
        </r>
      </text>
    </comment>
    <comment ref="AL25" authorId="0" shapeId="0" xr:uid="{001EBEB0-2197-452C-8C53-5FC4E3992ED3}">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454E319E-9818-4F69-BEEC-3A23EFDA51B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441ACCFD-B4BC-40D5-856C-33BBAC49045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0FFA10CB-081F-4837-93FA-133BB87ED9F8}">
      <text>
        <r>
          <rPr>
            <sz val="9"/>
            <color rgb="FF000000"/>
            <rFont val="MS P ゴシック"/>
            <family val="3"/>
            <charset val="128"/>
          </rPr>
          <t>小規模事業者等の特例で満たす場合も含む</t>
        </r>
      </text>
    </comment>
    <comment ref="AG37" authorId="0" shapeId="0" xr:uid="{C69091AF-1FE5-4444-B8D5-3F1AFC53520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0A945101-96EE-4C78-8299-AE234CCB434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26DBA3FB-012E-426A-9AB2-CA8D018BB930}">
      <text>
        <r>
          <rPr>
            <sz val="9"/>
            <color indexed="81"/>
            <rFont val="MS P ゴシック"/>
            <family val="3"/>
            <charset val="128"/>
          </rPr>
          <t>左記に「対象加算なし」が表示された場合は、「満たす」を選択し、「対象加算なし」を選択してください。</t>
        </r>
      </text>
    </comment>
    <comment ref="AL40" authorId="1" shapeId="0" xr:uid="{9461AF69-8F53-424E-8C0E-0920B3903E03}">
      <text>
        <r>
          <rPr>
            <sz val="9"/>
            <color indexed="81"/>
            <rFont val="MS P ゴシック"/>
            <family val="3"/>
            <charset val="128"/>
          </rPr>
          <t>左記に「対象加算なし」が表示された場合は、「満たす」を選択し、「対象加算なし」を選択してください。</t>
        </r>
      </text>
    </comment>
    <comment ref="AD41" authorId="0" shapeId="0" xr:uid="{64B99652-4787-4D46-9FAF-0EAD3F306C9E}">
      <text>
        <r>
          <rPr>
            <sz val="9"/>
            <color rgb="FF000000"/>
            <rFont val="MS P ゴシック"/>
            <family val="3"/>
            <charset val="128"/>
          </rPr>
          <t>「満たす」を選択した場合は、算定する加算の区分等を選択してください。</t>
        </r>
      </text>
    </comment>
    <comment ref="AL41" authorId="0" shapeId="0" xr:uid="{A231F28E-02EC-4018-A3D0-8D09AC325298}">
      <text>
        <r>
          <rPr>
            <sz val="9"/>
            <color rgb="FF000000"/>
            <rFont val="MS P ゴシック"/>
            <family val="3"/>
            <charset val="128"/>
          </rPr>
          <t>「満たす」を選択した場合は、算定する加算の区分等を選択してください。</t>
        </r>
      </text>
    </comment>
    <comment ref="B47" authorId="0" shapeId="0" xr:uid="{81BF9B7B-AD43-4120-9244-F28103ED1810}">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2F821D35-9A72-4D4E-8E8D-117D0B2E6BE5}">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DB50948-0422-4B0F-BF04-82E92A4C073B}">
      <text>
        <r>
          <rPr>
            <sz val="9"/>
            <color rgb="FF000000"/>
            <rFont val="MS P ゴシック"/>
            <family val="3"/>
            <charset val="128"/>
          </rPr>
          <t>令和５年度にベア加算を算定し、令和６年４・５月にも継続してベア加算を算定する場合「１」</t>
        </r>
      </text>
    </comment>
    <comment ref="Y4" authorId="0" shapeId="0" xr:uid="{ABAB9278-4068-404D-BAB0-9947B8E5E166}">
      <text>
        <r>
          <rPr>
            <sz val="9"/>
            <color rgb="FF000000"/>
            <rFont val="MS P ゴシック"/>
            <family val="3"/>
            <charset val="128"/>
          </rPr>
          <t>必ずプルダウンで選択してください。</t>
        </r>
      </text>
    </comment>
    <comment ref="AE4" authorId="0" shapeId="0" xr:uid="{95605BC1-9E24-4C85-8E79-98DFEA2D1962}">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37A1A3F9-BA5A-4420-9E74-E78A075046A9}">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88A17CCC-A9F4-435B-BC7B-8C4F0D448EB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CFF8C3C-89AA-48AF-844F-27E04FB20733}">
      <text>
        <r>
          <rPr>
            <sz val="9"/>
            <color rgb="FF000000"/>
            <rFont val="MS P ゴシック"/>
            <family val="3"/>
            <charset val="128"/>
          </rPr>
          <t>４・５月に処遇Ⅰ、６月以降に処遇Ⅰ相当の加算区分を算定する場合は「１」</t>
        </r>
      </text>
    </comment>
    <comment ref="CI6" authorId="0" shapeId="0" xr:uid="{336B4FF7-C61F-4F20-8ED3-822CA55F0432}">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9030985D-E741-484A-B989-BBE5DAD6CF25}">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DA725DDF-CAA0-44EA-8358-4620F93127B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F1183AE-2693-4578-9D10-FB1A6B8FB41C}">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2ED711AD-C1F5-4B49-B4C1-7FCB4C7AC312}">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D8A4E1F6-161C-4867-9729-C9CCAF08FE5D}">
      <text>
        <r>
          <rPr>
            <sz val="9"/>
            <color rgb="FF000000"/>
            <rFont val="MS P ゴシック"/>
            <family val="3"/>
            <charset val="128"/>
          </rPr>
          <t>算定していない場合は、
「特定加算なし」を選択してください。</t>
        </r>
      </text>
    </comment>
    <comment ref="L9" authorId="0" shapeId="0" xr:uid="{0B96F06C-CAD5-48CA-B93A-04D49AF8AAD5}">
      <text>
        <r>
          <rPr>
            <sz val="9"/>
            <color rgb="FF000000"/>
            <rFont val="MS P ゴシック"/>
            <family val="3"/>
            <charset val="128"/>
          </rPr>
          <t>算定していない場合は、
「ベア加算なし」を選択してください。</t>
        </r>
      </text>
    </comment>
    <comment ref="V9" authorId="1" shapeId="0" xr:uid="{8AF40BC9-4DB8-4655-836C-69F6A542F2C6}">
      <text>
        <r>
          <rPr>
            <sz val="9"/>
            <color indexed="81"/>
            <rFont val="MS P ゴシック"/>
            <family val="3"/>
            <charset val="128"/>
          </rPr>
          <t>「新加算Ⅱ」が表示され、加算率が「エラー」と表示された場合は「新加算Ⅰ」と読み替えること。</t>
        </r>
      </text>
    </comment>
    <comment ref="CI9" authorId="0" shapeId="0" xr:uid="{9BA05882-5CFF-47FF-B598-893756C5EB6A}">
      <text>
        <r>
          <rPr>
            <sz val="9"/>
            <color rgb="FF000000"/>
            <rFont val="MS P ゴシック"/>
            <family val="3"/>
            <charset val="128"/>
          </rPr>
          <t>キャリアパス要件Ⅴで「満たす」を選択していれば「１」</t>
        </r>
      </text>
    </comment>
    <comment ref="CI10" authorId="0" shapeId="0" xr:uid="{0B1CEF7A-7AC2-4160-8063-A0E76CE13BDD}">
      <text>
        <r>
          <rPr>
            <sz val="9"/>
            <color rgb="FF000000"/>
            <rFont val="MS P ゴシック"/>
            <family val="3"/>
            <charset val="128"/>
          </rPr>
          <t>職場環境等要件の上位区分を「満たす」と選択していれば「１」</t>
        </r>
      </text>
    </comment>
    <comment ref="V12" authorId="1" shapeId="0" xr:uid="{68EE1660-BBBB-41C3-90E4-0715E6273049}">
      <text>
        <r>
          <rPr>
            <sz val="9"/>
            <color indexed="81"/>
            <rFont val="MS P ゴシック"/>
            <family val="3"/>
            <charset val="128"/>
          </rPr>
          <t>「新加算Ⅱ」が表示され、加算率が「エラー」と表示された場合は「新加算Ⅰ」と読み替えること。</t>
        </r>
      </text>
    </comment>
    <comment ref="B13" authorId="0" shapeId="0" xr:uid="{0FE96AFD-8A51-4D07-9E30-879DE561A6C9}">
      <text>
        <r>
          <rPr>
            <sz val="9"/>
            <color rgb="FF000000"/>
            <rFont val="MS P ゴシック"/>
            <family val="3"/>
            <charset val="128"/>
          </rPr>
          <t>令和６年度の算定対象月を記入してください。</t>
        </r>
      </text>
    </comment>
    <comment ref="F15" authorId="0" shapeId="0" xr:uid="{1A9EF5C2-7DE2-4DE1-A94E-0D29888067FC}">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F2B0C111-B935-4535-8A4F-A4BD09A46F9A}">
      <text>
        <r>
          <rPr>
            <sz val="9"/>
            <color indexed="81"/>
            <rFont val="MS P ゴシック"/>
            <family val="3"/>
            <charset val="128"/>
          </rPr>
          <t>「新加算Ⅱ」が表示され、加算率が「エラー」と表示された場合は「新加算Ⅰ」と読み替えること。</t>
        </r>
      </text>
    </comment>
    <comment ref="B18" authorId="0" shapeId="0" xr:uid="{EB56A267-16ED-4C0D-99BD-550CA38995F0}">
      <text>
        <r>
          <rPr>
            <sz val="9"/>
            <color rgb="FF000000"/>
            <rFont val="MS P ゴシック"/>
            <family val="3"/>
            <charset val="128"/>
          </rPr>
          <t>右欄の選択肢（「満たす」など）から、
それぞれ当てはまるものを選択してください。</t>
        </r>
      </text>
    </comment>
    <comment ref="AL25" authorId="0" shapeId="0" xr:uid="{514955A2-C569-4845-AC57-63DE2B689B5E}">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AF22DD40-0E60-48A6-87D7-E6E8B497872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FBE1952-194A-4E2A-A4BE-055D802F5184}">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F0262503-E4D0-41CD-A279-DF8DC4377047}">
      <text>
        <r>
          <rPr>
            <sz val="9"/>
            <color rgb="FF000000"/>
            <rFont val="MS P ゴシック"/>
            <family val="3"/>
            <charset val="128"/>
          </rPr>
          <t>小規模事業者等の特例で満たす場合も含む</t>
        </r>
      </text>
    </comment>
    <comment ref="AG37" authorId="0" shapeId="0" xr:uid="{AB15D7D1-D552-43D2-A629-CC06EA3914A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A35C95D2-DC0C-4BDF-A3FB-A14E762A43C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97B7D123-5AC2-4AE9-97FA-C585F53AEB45}">
      <text>
        <r>
          <rPr>
            <sz val="9"/>
            <color indexed="81"/>
            <rFont val="MS P ゴシック"/>
            <family val="3"/>
            <charset val="128"/>
          </rPr>
          <t>左記に「対象加算なし」が表示された場合は、「満たす」を選択し、「対象加算なし」を選択してください。</t>
        </r>
      </text>
    </comment>
    <comment ref="AL40" authorId="1" shapeId="0" xr:uid="{A37A09EA-DDDB-44BB-B1E8-C3352BF71277}">
      <text>
        <r>
          <rPr>
            <sz val="9"/>
            <color indexed="81"/>
            <rFont val="MS P ゴシック"/>
            <family val="3"/>
            <charset val="128"/>
          </rPr>
          <t>左記に「対象加算なし」が表示された場合は、「満たす」を選択し、「対象加算なし」を選択してください。</t>
        </r>
      </text>
    </comment>
    <comment ref="AD41" authorId="0" shapeId="0" xr:uid="{6E6C24EC-8672-4D4F-B346-2B4FC4B9D1EC}">
      <text>
        <r>
          <rPr>
            <sz val="9"/>
            <color rgb="FF000000"/>
            <rFont val="MS P ゴシック"/>
            <family val="3"/>
            <charset val="128"/>
          </rPr>
          <t>「満たす」を選択した場合は、算定する加算の区分等を選択してください。</t>
        </r>
      </text>
    </comment>
    <comment ref="AL41" authorId="0" shapeId="0" xr:uid="{CBDFBA60-F6D2-4285-9596-DA3DC2FF0321}">
      <text>
        <r>
          <rPr>
            <sz val="9"/>
            <color rgb="FF000000"/>
            <rFont val="MS P ゴシック"/>
            <family val="3"/>
            <charset val="128"/>
          </rPr>
          <t>「満たす」を選択した場合は、算定する加算の区分等を選択してください。</t>
        </r>
      </text>
    </comment>
    <comment ref="B47" authorId="0" shapeId="0" xr:uid="{25CEEF13-C270-4E45-B835-70EA97BEBE82}">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198E5653-18A9-442A-81BF-C84182B9A0FA}">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E96AFEA3-68CB-4E04-91DC-675F8D8428AC}">
      <text>
        <r>
          <rPr>
            <sz val="9"/>
            <color rgb="FF000000"/>
            <rFont val="MS P ゴシック"/>
            <family val="3"/>
            <charset val="128"/>
          </rPr>
          <t>令和５年度にベア加算を算定し、令和６年４・５月にも継続してベア加算を算定する場合「１」</t>
        </r>
      </text>
    </comment>
    <comment ref="Y4" authorId="0" shapeId="0" xr:uid="{4FABEA92-42C7-49E2-A3A6-BB5CEAE0C6BA}">
      <text>
        <r>
          <rPr>
            <sz val="9"/>
            <color rgb="FF000000"/>
            <rFont val="MS P ゴシック"/>
            <family val="3"/>
            <charset val="128"/>
          </rPr>
          <t>必ずプルダウンで選択してください。</t>
        </r>
      </text>
    </comment>
    <comment ref="AE4" authorId="0" shapeId="0" xr:uid="{294B5A51-8BBB-44EF-91F3-B8CF396638E6}">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B4C7D595-8163-4D0C-B5F0-3FB93C7EE045}">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EDBF9B4D-DED3-496D-BFD0-62BFE4665B28}">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3BD443D2-8AD9-4BE3-B357-962B1D466F89}">
      <text>
        <r>
          <rPr>
            <sz val="9"/>
            <color rgb="FF000000"/>
            <rFont val="MS P ゴシック"/>
            <family val="3"/>
            <charset val="128"/>
          </rPr>
          <t>４・５月に処遇Ⅰ、６月以降に処遇Ⅰ相当の加算区分を算定する場合は「１」</t>
        </r>
      </text>
    </comment>
    <comment ref="CI6" authorId="0" shapeId="0" xr:uid="{F6687675-FF7F-4924-A51F-D98B514EC53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2EAC373-BF01-4A99-9F28-8DED2B06A101}">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B7331DE8-4C8C-4915-977D-CEB27B03E16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FAB62EDD-C0BB-4FD1-93E6-EC0CB554885C}">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E118D370-B20C-4B98-A652-BB07D1720DB7}">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ABE26C9B-6945-491E-B4FF-839D08453F8A}">
      <text>
        <r>
          <rPr>
            <sz val="9"/>
            <color rgb="FF000000"/>
            <rFont val="MS P ゴシック"/>
            <family val="3"/>
            <charset val="128"/>
          </rPr>
          <t>算定していない場合は、
「特定加算なし」を選択してください。</t>
        </r>
      </text>
    </comment>
    <comment ref="L9" authorId="0" shapeId="0" xr:uid="{D2950B7C-BB33-4ADD-9B65-92D970E430C9}">
      <text>
        <r>
          <rPr>
            <sz val="9"/>
            <color rgb="FF000000"/>
            <rFont val="MS P ゴシック"/>
            <family val="3"/>
            <charset val="128"/>
          </rPr>
          <t>算定していない場合は、
「ベア加算なし」を選択してください。</t>
        </r>
      </text>
    </comment>
    <comment ref="V9" authorId="1" shapeId="0" xr:uid="{8CC95EF9-D404-4DC7-94F1-10B726119945}">
      <text>
        <r>
          <rPr>
            <sz val="9"/>
            <color indexed="81"/>
            <rFont val="MS P ゴシック"/>
            <family val="3"/>
            <charset val="128"/>
          </rPr>
          <t>「新加算Ⅱ」が表示され、加算率が「エラー」と表示された場合は「新加算Ⅰ」と読み替えること。</t>
        </r>
      </text>
    </comment>
    <comment ref="CI9" authorId="0" shapeId="0" xr:uid="{5568DDB2-81B9-430C-B872-ABF398E0F84E}">
      <text>
        <r>
          <rPr>
            <sz val="9"/>
            <color rgb="FF000000"/>
            <rFont val="MS P ゴシック"/>
            <family val="3"/>
            <charset val="128"/>
          </rPr>
          <t>キャリアパス要件Ⅴで「満たす」を選択していれば「１」</t>
        </r>
      </text>
    </comment>
    <comment ref="CI10" authorId="0" shapeId="0" xr:uid="{3C8AB464-F065-46CC-95BC-37A947D91520}">
      <text>
        <r>
          <rPr>
            <sz val="9"/>
            <color rgb="FF000000"/>
            <rFont val="MS P ゴシック"/>
            <family val="3"/>
            <charset val="128"/>
          </rPr>
          <t>職場環境等要件の上位区分を「満たす」と選択していれば「１」</t>
        </r>
      </text>
    </comment>
    <comment ref="V12" authorId="1" shapeId="0" xr:uid="{FD573E1D-0830-4924-9863-7D52CD1FAD7C}">
      <text>
        <r>
          <rPr>
            <sz val="9"/>
            <color indexed="81"/>
            <rFont val="MS P ゴシック"/>
            <family val="3"/>
            <charset val="128"/>
          </rPr>
          <t>「新加算Ⅱ」が表示され、加算率が「エラー」と表示された場合は「新加算Ⅰ」と読み替えること。</t>
        </r>
      </text>
    </comment>
    <comment ref="B13" authorId="0" shapeId="0" xr:uid="{62F44ABA-3242-407D-8367-23A6B3157144}">
      <text>
        <r>
          <rPr>
            <sz val="9"/>
            <color rgb="FF000000"/>
            <rFont val="MS P ゴシック"/>
            <family val="3"/>
            <charset val="128"/>
          </rPr>
          <t>令和６年度の算定対象月を記入してください。</t>
        </r>
      </text>
    </comment>
    <comment ref="F15" authorId="0" shapeId="0" xr:uid="{2EB28473-3759-40A7-A6CC-74BCD2095377}">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502001B1-FC4E-443C-9CB5-ED259026992F}">
      <text>
        <r>
          <rPr>
            <sz val="9"/>
            <color indexed="81"/>
            <rFont val="MS P ゴシック"/>
            <family val="3"/>
            <charset val="128"/>
          </rPr>
          <t>「新加算Ⅱ」が表示され、加算率が「エラー」と表示された場合は「新加算Ⅰ」と読み替えること。</t>
        </r>
      </text>
    </comment>
    <comment ref="B18" authorId="0" shapeId="0" xr:uid="{C11CF107-CB43-461D-A9A1-7435097A0124}">
      <text>
        <r>
          <rPr>
            <sz val="9"/>
            <color rgb="FF000000"/>
            <rFont val="MS P ゴシック"/>
            <family val="3"/>
            <charset val="128"/>
          </rPr>
          <t>右欄の選択肢（「満たす」など）から、
それぞれ当てはまるものを選択してください。</t>
        </r>
      </text>
    </comment>
    <comment ref="AL25" authorId="0" shapeId="0" xr:uid="{F244A279-F732-47D2-AC54-85126BB345D8}">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4FDE20BF-50CB-4DE3-96E4-754FFDA67A2A}">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7856747E-315F-4859-A07A-C458B0311C18}">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757396E8-198A-49E9-BC08-957E294882FC}">
      <text>
        <r>
          <rPr>
            <sz val="9"/>
            <color rgb="FF000000"/>
            <rFont val="MS P ゴシック"/>
            <family val="3"/>
            <charset val="128"/>
          </rPr>
          <t>小規模事業者等の特例で満たす場合も含む</t>
        </r>
      </text>
    </comment>
    <comment ref="AG37" authorId="0" shapeId="0" xr:uid="{61B3781A-5C1A-4B8C-A00C-4C4E10D3C6A9}">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0DBDD6E9-3E76-44C5-A9B6-4383E697581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D8A3FD11-70FE-4D06-BE1D-1ACF7D01B369}">
      <text>
        <r>
          <rPr>
            <sz val="9"/>
            <color indexed="81"/>
            <rFont val="MS P ゴシック"/>
            <family val="3"/>
            <charset val="128"/>
          </rPr>
          <t>左記に「対象加算なし」が表示された場合は、「満たす」を選択し、「対象加算なし」を選択してください。</t>
        </r>
      </text>
    </comment>
    <comment ref="AL40" authorId="1" shapeId="0" xr:uid="{0D29143D-C473-42FB-8280-18CB4C317785}">
      <text>
        <r>
          <rPr>
            <sz val="9"/>
            <color indexed="81"/>
            <rFont val="MS P ゴシック"/>
            <family val="3"/>
            <charset val="128"/>
          </rPr>
          <t>左記に「対象加算なし」が表示された場合は、「満たす」を選択し、「対象加算なし」を選択してください。</t>
        </r>
      </text>
    </comment>
    <comment ref="AD41" authorId="0" shapeId="0" xr:uid="{5A5F5BC0-41C8-4C2C-995A-5529DC8C8520}">
      <text>
        <r>
          <rPr>
            <sz val="9"/>
            <color rgb="FF000000"/>
            <rFont val="MS P ゴシック"/>
            <family val="3"/>
            <charset val="128"/>
          </rPr>
          <t>「満たす」を選択した場合は、算定する加算の区分等を選択してください。</t>
        </r>
      </text>
    </comment>
    <comment ref="AL41" authorId="0" shapeId="0" xr:uid="{1FA4D924-5C92-4F2A-8374-A8CCBD9CA3CA}">
      <text>
        <r>
          <rPr>
            <sz val="9"/>
            <color rgb="FF000000"/>
            <rFont val="MS P ゴシック"/>
            <family val="3"/>
            <charset val="128"/>
          </rPr>
          <t>「満たす」を選択した場合は、算定する加算の区分等を選択してください。</t>
        </r>
      </text>
    </comment>
    <comment ref="B47" authorId="0" shapeId="0" xr:uid="{757B5129-B6BE-42B0-9103-9ABC6FC25C27}">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2588E88A-87A2-475F-A3B8-F2E06AB8D3F1}">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A398592-ECFD-47A8-9958-E6F69CF1B108}">
      <text>
        <r>
          <rPr>
            <sz val="9"/>
            <color rgb="FF000000"/>
            <rFont val="MS P ゴシック"/>
            <family val="3"/>
            <charset val="128"/>
          </rPr>
          <t>令和５年度にベア加算を算定し、令和６年４・５月にも継続してベア加算を算定する場合「１」</t>
        </r>
      </text>
    </comment>
    <comment ref="Y4" authorId="0" shapeId="0" xr:uid="{3DF06D1B-9013-4353-9B79-500FB9B63190}">
      <text>
        <r>
          <rPr>
            <sz val="9"/>
            <color rgb="FF000000"/>
            <rFont val="MS P ゴシック"/>
            <family val="3"/>
            <charset val="128"/>
          </rPr>
          <t>必ずプルダウンで選択してください。</t>
        </r>
      </text>
    </comment>
    <comment ref="AE4" authorId="0" shapeId="0" xr:uid="{D843A340-3A96-4E77-AE55-A5F3EF3D0B07}">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B8D65D32-5C82-4F88-9D9D-8C1DA5B51BEE}">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E0A6080F-512E-4B7F-9B5E-31259BB4454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0C6D937-4C15-43C2-B8DE-537753E1135C}">
      <text>
        <r>
          <rPr>
            <sz val="9"/>
            <color rgb="FF000000"/>
            <rFont val="MS P ゴシック"/>
            <family val="3"/>
            <charset val="128"/>
          </rPr>
          <t>４・５月に処遇Ⅰ、６月以降に処遇Ⅰ相当の加算区分を算定する場合は「１」</t>
        </r>
      </text>
    </comment>
    <comment ref="CI6" authorId="0" shapeId="0" xr:uid="{3CC8F920-93C2-4AA2-8EBA-9A520ADC11E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11B4AF0C-E571-406C-87A3-574E018284F5}">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1962E6-8B25-462E-807A-66A36FE2BA8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484907F2-D356-4EE7-895A-DD2062E1AC6F}">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945D4E6-58E6-48B7-964C-70C590F1E227}">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D3F52CDB-FFD1-4C02-9DF2-E87504F507FA}">
      <text>
        <r>
          <rPr>
            <sz val="9"/>
            <color rgb="FF000000"/>
            <rFont val="MS P ゴシック"/>
            <family val="3"/>
            <charset val="128"/>
          </rPr>
          <t>算定していない場合は、
「特定加算なし」を選択してください。</t>
        </r>
      </text>
    </comment>
    <comment ref="L9" authorId="0" shapeId="0" xr:uid="{7FB3974C-4CD1-4459-B321-CECADF963373}">
      <text>
        <r>
          <rPr>
            <sz val="9"/>
            <color rgb="FF000000"/>
            <rFont val="MS P ゴシック"/>
            <family val="3"/>
            <charset val="128"/>
          </rPr>
          <t>算定していない場合は、
「ベア加算なし」を選択してください。</t>
        </r>
      </text>
    </comment>
    <comment ref="V9" authorId="1" shapeId="0" xr:uid="{F357D31D-1C1F-43B8-A194-E495E483D6D8}">
      <text>
        <r>
          <rPr>
            <sz val="9"/>
            <color indexed="81"/>
            <rFont val="MS P ゴシック"/>
            <family val="3"/>
            <charset val="128"/>
          </rPr>
          <t>「新加算Ⅱ」が表示され、加算率が「エラー」と表示された場合は「新加算Ⅰ」と読み替えること。</t>
        </r>
      </text>
    </comment>
    <comment ref="CI9" authorId="0" shapeId="0" xr:uid="{89D1D51B-D1AA-44E0-88E3-B056902D2173}">
      <text>
        <r>
          <rPr>
            <sz val="9"/>
            <color rgb="FF000000"/>
            <rFont val="MS P ゴシック"/>
            <family val="3"/>
            <charset val="128"/>
          </rPr>
          <t>キャリアパス要件Ⅴで「満たす」を選択していれば「１」</t>
        </r>
      </text>
    </comment>
    <comment ref="CI10" authorId="0" shapeId="0" xr:uid="{3B08D351-A1CA-434C-B6D3-202C1BC79E4F}">
      <text>
        <r>
          <rPr>
            <sz val="9"/>
            <color rgb="FF000000"/>
            <rFont val="MS P ゴシック"/>
            <family val="3"/>
            <charset val="128"/>
          </rPr>
          <t>職場環境等要件の上位区分を「満たす」と選択していれば「１」</t>
        </r>
      </text>
    </comment>
    <comment ref="V12" authorId="1" shapeId="0" xr:uid="{986093AC-B9C0-4893-B319-980A4D7F891A}">
      <text>
        <r>
          <rPr>
            <sz val="9"/>
            <color indexed="81"/>
            <rFont val="MS P ゴシック"/>
            <family val="3"/>
            <charset val="128"/>
          </rPr>
          <t>「新加算Ⅱ」が表示され、加算率が「エラー」と表示された場合は「新加算Ⅰ」と読み替えること。</t>
        </r>
      </text>
    </comment>
    <comment ref="B13" authorId="0" shapeId="0" xr:uid="{2496BB8F-F7A2-4060-ABA0-4FE1555104F4}">
      <text>
        <r>
          <rPr>
            <sz val="9"/>
            <color rgb="FF000000"/>
            <rFont val="MS P ゴシック"/>
            <family val="3"/>
            <charset val="128"/>
          </rPr>
          <t>令和６年度の算定対象月を記入してください。</t>
        </r>
      </text>
    </comment>
    <comment ref="F15" authorId="0" shapeId="0" xr:uid="{824CF842-3216-4F96-B037-236875E215FF}">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AC6DA937-7A57-4C23-83DA-06E4279DD458}">
      <text>
        <r>
          <rPr>
            <sz val="9"/>
            <color indexed="81"/>
            <rFont val="MS P ゴシック"/>
            <family val="3"/>
            <charset val="128"/>
          </rPr>
          <t>「新加算Ⅱ」が表示され、加算率が「エラー」と表示された場合は「新加算Ⅰ」と読み替えること。</t>
        </r>
      </text>
    </comment>
    <comment ref="B18" authorId="0" shapeId="0" xr:uid="{B605A902-2A98-431B-A307-F8DDEE53641C}">
      <text>
        <r>
          <rPr>
            <sz val="9"/>
            <color rgb="FF000000"/>
            <rFont val="MS P ゴシック"/>
            <family val="3"/>
            <charset val="128"/>
          </rPr>
          <t>右欄の選択肢（「満たす」など）から、
それぞれ当てはまるものを選択してください。</t>
        </r>
      </text>
    </comment>
    <comment ref="AL25" authorId="0" shapeId="0" xr:uid="{86196D5B-4382-48B7-A89B-674FA2F79CD8}">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AD601F7A-2752-49ED-9DB7-F70425E3F95E}">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55DCC9E2-4835-490A-869B-C9A9EC6D95E4}">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EF8161E1-8DF7-4750-8C32-83D34097D0E5}">
      <text>
        <r>
          <rPr>
            <sz val="9"/>
            <color rgb="FF000000"/>
            <rFont val="MS P ゴシック"/>
            <family val="3"/>
            <charset val="128"/>
          </rPr>
          <t>小規模事業者等の特例で満たす場合も含む</t>
        </r>
      </text>
    </comment>
    <comment ref="AG37" authorId="0" shapeId="0" xr:uid="{8AF8FA01-3A89-478E-A57E-580A881EC1C1}">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E42C5602-083D-47DB-BB77-721FFF600CD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D0E19803-B9A5-4601-A560-55BACF91AF2A}">
      <text>
        <r>
          <rPr>
            <sz val="9"/>
            <color indexed="81"/>
            <rFont val="MS P ゴシック"/>
            <family val="3"/>
            <charset val="128"/>
          </rPr>
          <t>左記に「対象加算なし」が表示された場合は、「満たす」を選択し、「対象加算なし」を選択してください。</t>
        </r>
      </text>
    </comment>
    <comment ref="AL40" authorId="1" shapeId="0" xr:uid="{0B89C5B6-1871-47FA-919F-6C33D5D5DF0F}">
      <text>
        <r>
          <rPr>
            <sz val="9"/>
            <color indexed="81"/>
            <rFont val="MS P ゴシック"/>
            <family val="3"/>
            <charset val="128"/>
          </rPr>
          <t>左記に「対象加算なし」が表示された場合は、「満たす」を選択し、「対象加算なし」を選択してください。</t>
        </r>
      </text>
    </comment>
    <comment ref="AD41" authorId="0" shapeId="0" xr:uid="{66308C12-25E2-404F-A930-297220F045C8}">
      <text>
        <r>
          <rPr>
            <sz val="9"/>
            <color rgb="FF000000"/>
            <rFont val="MS P ゴシック"/>
            <family val="3"/>
            <charset val="128"/>
          </rPr>
          <t>「満たす」を選択した場合は、算定する加算の区分等を選択してください。</t>
        </r>
      </text>
    </comment>
    <comment ref="AL41" authorId="0" shapeId="0" xr:uid="{38C4D55F-4203-4C70-9C1B-45F0C137FB5B}">
      <text>
        <r>
          <rPr>
            <sz val="9"/>
            <color rgb="FF000000"/>
            <rFont val="MS P ゴシック"/>
            <family val="3"/>
            <charset val="128"/>
          </rPr>
          <t>「満たす」を選択した場合は、算定する加算の区分等を選択してください。</t>
        </r>
      </text>
    </comment>
    <comment ref="B47" authorId="0" shapeId="0" xr:uid="{4B961671-9263-41DB-B5B4-28776F96376E}">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638B2513-085B-43A4-874B-6FEFA77DA00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D1E97671-682A-4703-8633-35FDF31319A1}">
      <text>
        <r>
          <rPr>
            <sz val="9"/>
            <color rgb="FF000000"/>
            <rFont val="MS P ゴシック"/>
            <family val="3"/>
            <charset val="128"/>
          </rPr>
          <t>令和５年度にベア加算を算定し、令和６年４・５月にも継続してベア加算を算定する場合「１」</t>
        </r>
      </text>
    </comment>
    <comment ref="Y4" authorId="0" shapeId="0" xr:uid="{5AB37601-F85F-4DDE-8E49-EA813C556415}">
      <text>
        <r>
          <rPr>
            <sz val="9"/>
            <color rgb="FF000000"/>
            <rFont val="MS P ゴシック"/>
            <family val="3"/>
            <charset val="128"/>
          </rPr>
          <t>必ずプルダウンで選択してください。</t>
        </r>
      </text>
    </comment>
    <comment ref="AE4" authorId="0" shapeId="0" xr:uid="{F1CF6729-0B53-4C6B-8EB5-A24EF85C72F3}">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B71E88CE-665F-46E4-9803-585832B0EB6D}">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1226CCF4-8B76-4C31-8E9C-A7FAC6EFB45E}">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B6DD0A3F-1F15-4966-A983-0A6365E4CE0A}">
      <text>
        <r>
          <rPr>
            <sz val="9"/>
            <color rgb="FF000000"/>
            <rFont val="MS P ゴシック"/>
            <family val="3"/>
            <charset val="128"/>
          </rPr>
          <t>４・５月に処遇Ⅰ、６月以降に処遇Ⅰ相当の加算区分を算定する場合は「１」</t>
        </r>
      </text>
    </comment>
    <comment ref="CI6" authorId="0" shapeId="0" xr:uid="{5A08ED19-DF08-4D5B-94AB-A6DA69F08381}">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1B92BEF-CD54-4A28-B069-4598AD4D0901}">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3BCAA59A-FB38-4DD3-A2F6-06D0F51C110D}">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559BCF2D-9C4A-4107-ABD0-19735E12254C}">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FC62D278-B98F-41F2-B547-4B692B32585A}">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A8AAE3E3-B7B8-413C-81B6-71BFD901D605}">
      <text>
        <r>
          <rPr>
            <sz val="9"/>
            <color rgb="FF000000"/>
            <rFont val="MS P ゴシック"/>
            <family val="3"/>
            <charset val="128"/>
          </rPr>
          <t>算定していない場合は、
「特定加算なし」を選択してください。</t>
        </r>
      </text>
    </comment>
    <comment ref="L9" authorId="0" shapeId="0" xr:uid="{16094F6A-DB56-4EA1-BCF4-1507431B2C0E}">
      <text>
        <r>
          <rPr>
            <sz val="9"/>
            <color rgb="FF000000"/>
            <rFont val="MS P ゴシック"/>
            <family val="3"/>
            <charset val="128"/>
          </rPr>
          <t>算定していない場合は、
「ベア加算なし」を選択してください。</t>
        </r>
      </text>
    </comment>
    <comment ref="V9" authorId="1" shapeId="0" xr:uid="{13D28839-6310-4A2B-AE64-43DAD2D6EEE9}">
      <text>
        <r>
          <rPr>
            <sz val="9"/>
            <color indexed="81"/>
            <rFont val="MS P ゴシック"/>
            <family val="3"/>
            <charset val="128"/>
          </rPr>
          <t>「新加算Ⅱ」が表示され、加算率が「エラー」と表示された場合は「新加算Ⅰ」と読み替えること。</t>
        </r>
      </text>
    </comment>
    <comment ref="CI9" authorId="0" shapeId="0" xr:uid="{7AE06CCF-E834-4B67-BBAB-8532F8C155C0}">
      <text>
        <r>
          <rPr>
            <sz val="9"/>
            <color rgb="FF000000"/>
            <rFont val="MS P ゴシック"/>
            <family val="3"/>
            <charset val="128"/>
          </rPr>
          <t>キャリアパス要件Ⅴで「満たす」を選択していれば「１」</t>
        </r>
      </text>
    </comment>
    <comment ref="CI10" authorId="0" shapeId="0" xr:uid="{1643A694-55BE-4EF8-B19F-C9300095ABE6}">
      <text>
        <r>
          <rPr>
            <sz val="9"/>
            <color rgb="FF000000"/>
            <rFont val="MS P ゴシック"/>
            <family val="3"/>
            <charset val="128"/>
          </rPr>
          <t>職場環境等要件の上位区分を「満たす」と選択していれば「１」</t>
        </r>
      </text>
    </comment>
    <comment ref="V12" authorId="1" shapeId="0" xr:uid="{586DC95B-DEE3-4533-A6B0-1C27077A9E2D}">
      <text>
        <r>
          <rPr>
            <sz val="9"/>
            <color indexed="81"/>
            <rFont val="MS P ゴシック"/>
            <family val="3"/>
            <charset val="128"/>
          </rPr>
          <t>「新加算Ⅱ」が表示され、加算率が「エラー」と表示された場合は「新加算Ⅰ」と読み替えること。</t>
        </r>
      </text>
    </comment>
    <comment ref="B13" authorId="0" shapeId="0" xr:uid="{2D5093F6-E4FB-43AE-B4BD-0EA416C9C3A2}">
      <text>
        <r>
          <rPr>
            <sz val="9"/>
            <color rgb="FF000000"/>
            <rFont val="MS P ゴシック"/>
            <family val="3"/>
            <charset val="128"/>
          </rPr>
          <t>令和６年度の算定対象月を記入してください。</t>
        </r>
      </text>
    </comment>
    <comment ref="F15" authorId="0" shapeId="0" xr:uid="{A960034E-9B82-49B8-9B42-11DD99E99CBD}">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1D79B1B9-6C6E-40CC-AAC9-86F2C5902E64}">
      <text>
        <r>
          <rPr>
            <sz val="9"/>
            <color indexed="81"/>
            <rFont val="MS P ゴシック"/>
            <family val="3"/>
            <charset val="128"/>
          </rPr>
          <t>「新加算Ⅱ」が表示され、加算率が「エラー」と表示された場合は「新加算Ⅰ」と読み替えること。</t>
        </r>
      </text>
    </comment>
    <comment ref="B18" authorId="0" shapeId="0" xr:uid="{A5D7DA18-F391-403B-8032-D7D57AE38CB7}">
      <text>
        <r>
          <rPr>
            <sz val="9"/>
            <color rgb="FF000000"/>
            <rFont val="MS P ゴシック"/>
            <family val="3"/>
            <charset val="128"/>
          </rPr>
          <t>右欄の選択肢（「満たす」など）から、
それぞれ当てはまるものを選択してください。</t>
        </r>
      </text>
    </comment>
    <comment ref="AL25" authorId="0" shapeId="0" xr:uid="{58E13DD3-53FD-4853-89D4-ED8C9490A5CB}">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D39385A8-174D-4312-B4E6-79A61CFC343B}">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6FCAE47-3A8A-4E94-80C8-EC7DEEBFCA65}">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422CD58D-8330-4636-BE41-1C5D941744C1}">
      <text>
        <r>
          <rPr>
            <sz val="9"/>
            <color rgb="FF000000"/>
            <rFont val="MS P ゴシック"/>
            <family val="3"/>
            <charset val="128"/>
          </rPr>
          <t>小規模事業者等の特例で満たす場合も含む</t>
        </r>
      </text>
    </comment>
    <comment ref="AG37" authorId="0" shapeId="0" xr:uid="{2ED6028C-F70D-48B2-90F9-92B6DC5B699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103ACD0D-D97B-47BA-97B9-2E1FA15259FF}">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EF28DD17-7648-41E8-AE68-DDDF2CECDF63}">
      <text>
        <r>
          <rPr>
            <sz val="9"/>
            <color indexed="81"/>
            <rFont val="MS P ゴシック"/>
            <family val="3"/>
            <charset val="128"/>
          </rPr>
          <t>左記に「対象加算なし」が表示された場合は、「満たす」を選択し、「対象加算なし」を選択してください。</t>
        </r>
      </text>
    </comment>
    <comment ref="AL40" authorId="1" shapeId="0" xr:uid="{DBC8D410-A57E-4379-87CA-5009C138F2AE}">
      <text>
        <r>
          <rPr>
            <sz val="9"/>
            <color indexed="81"/>
            <rFont val="MS P ゴシック"/>
            <family val="3"/>
            <charset val="128"/>
          </rPr>
          <t>左記に「対象加算なし」が表示された場合は、「満たす」を選択し、「対象加算なし」を選択してください。</t>
        </r>
      </text>
    </comment>
    <comment ref="AD41" authorId="0" shapeId="0" xr:uid="{EF7F4854-82F6-494B-ACC8-35A00C9F3255}">
      <text>
        <r>
          <rPr>
            <sz val="9"/>
            <color rgb="FF000000"/>
            <rFont val="MS P ゴシック"/>
            <family val="3"/>
            <charset val="128"/>
          </rPr>
          <t>「満たす」を選択した場合は、算定する加算の区分等を選択してください。</t>
        </r>
      </text>
    </comment>
    <comment ref="AL41" authorId="0" shapeId="0" xr:uid="{6D473C08-9699-4D65-9213-50F8CD7F36D7}">
      <text>
        <r>
          <rPr>
            <sz val="9"/>
            <color rgb="FF000000"/>
            <rFont val="MS P ゴシック"/>
            <family val="3"/>
            <charset val="128"/>
          </rPr>
          <t>「満たす」を選択した場合は、算定する加算の区分等を選択してください。</t>
        </r>
      </text>
    </comment>
    <comment ref="B47" authorId="0" shapeId="0" xr:uid="{9E76F7A9-337D-4DC5-BE40-C58A2CA71DB1}">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sharedStrings.xml><?xml version="1.0" encoding="utf-8"?>
<sst xmlns="http://schemas.openxmlformats.org/spreadsheetml/2006/main" count="6470" uniqueCount="2378">
  <si>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</si>
  <si>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</si>
  <si>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</si>
  <si>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</si>
  <si>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</si>
  <si>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</si>
  <si>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t>
  </si>
  <si>
    <t>処遇加算Ⅰ</t>
    <rPh sb="0" eb="2">
      <t>ショグウ</t>
    </rPh>
    <rPh sb="2" eb="4">
      <t>カサン</t>
    </rPh>
    <phoneticPr fontId="14"/>
  </si>
  <si>
    <t>特定加算Ⅱ</t>
    <rPh sb="0" eb="2">
      <t>トクテイ</t>
    </rPh>
    <rPh sb="2" eb="4">
      <t>カサン</t>
    </rPh>
    <phoneticPr fontId="14"/>
  </si>
  <si>
    <t>ベア加算なし</t>
    <rPh sb="2" eb="4">
      <t>カサン</t>
    </rPh>
    <phoneticPr fontId="14"/>
  </si>
  <si>
    <t>合計</t>
    <rPh sb="0" eb="2">
      <t>ゴウケイ</t>
    </rPh>
    <phoneticPr fontId="6"/>
  </si>
  <si>
    <t>特定加算なし</t>
    <rPh sb="0" eb="2">
      <t>トクテイ</t>
    </rPh>
    <rPh sb="2" eb="4">
      <t>カサン</t>
    </rPh>
    <phoneticPr fontId="14"/>
  </si>
  <si>
    <t>▶</t>
    <phoneticPr fontId="14"/>
  </si>
  <si>
    <t>ベア加算</t>
    <rPh sb="2" eb="4">
      <t>カサン</t>
    </rPh>
    <phoneticPr fontId="14"/>
  </si>
  <si>
    <t>満たす</t>
    <rPh sb="0" eb="1">
      <t>ミ</t>
    </rPh>
    <phoneticPr fontId="14"/>
  </si>
  <si>
    <t>満たさない</t>
    <rPh sb="0" eb="1">
      <t>ミ</t>
    </rPh>
    <phoneticPr fontId="14"/>
  </si>
  <si>
    <t>✓</t>
    <phoneticPr fontId="14"/>
  </si>
  <si>
    <t>令和６年度中に満たすことを誓約</t>
    <rPh sb="0" eb="2">
      <t>レイワ</t>
    </rPh>
    <rPh sb="3" eb="4">
      <t>ネン</t>
    </rPh>
    <rPh sb="4" eb="5">
      <t>ド</t>
    </rPh>
    <rPh sb="5" eb="6">
      <t>チュウ</t>
    </rPh>
    <rPh sb="7" eb="8">
      <t>ミ</t>
    </rPh>
    <rPh sb="13" eb="15">
      <t>セイヤク</t>
    </rPh>
    <phoneticPr fontId="14"/>
  </si>
  <si>
    <t>新加算Ⅱ</t>
    <rPh sb="0" eb="3">
      <t>シンカサン</t>
    </rPh>
    <phoneticPr fontId="14"/>
  </si>
  <si>
    <t>ⅠとⅡのいずれか満たす</t>
    <rPh sb="8" eb="9">
      <t>ミ</t>
    </rPh>
    <phoneticPr fontId="14"/>
  </si>
  <si>
    <t>法人名</t>
    <rPh sb="0" eb="2">
      <t>ホウジン</t>
    </rPh>
    <rPh sb="2" eb="3">
      <t>メイ</t>
    </rPh>
    <phoneticPr fontId="14"/>
  </si>
  <si>
    <t>フリガナ</t>
    <phoneticPr fontId="14"/>
  </si>
  <si>
    <t>職名</t>
    <rPh sb="0" eb="2">
      <t>ショクメイ</t>
    </rPh>
    <phoneticPr fontId="14"/>
  </si>
  <si>
    <t>氏名</t>
    <rPh sb="0" eb="2">
      <t>シメイ</t>
    </rPh>
    <phoneticPr fontId="14"/>
  </si>
  <si>
    <t>電話番号</t>
    <rPh sb="0" eb="2">
      <t>デンワ</t>
    </rPh>
    <rPh sb="2" eb="4">
      <t>バンゴウ</t>
    </rPh>
    <phoneticPr fontId="14"/>
  </si>
  <si>
    <t>提出先</t>
    <rPh sb="0" eb="2">
      <t>テイシュツ</t>
    </rPh>
    <rPh sb="2" eb="3">
      <t>サキ</t>
    </rPh>
    <phoneticPr fontId="14"/>
  </si>
  <si>
    <t>【記入上の注意】</t>
    <rPh sb="1" eb="3">
      <t>キニュウ</t>
    </rPh>
    <rPh sb="3" eb="4">
      <t>ジョウ</t>
    </rPh>
    <rPh sb="5" eb="7">
      <t>チュウイ</t>
    </rPh>
    <phoneticPr fontId="14"/>
  </si>
  <si>
    <t>・</t>
    <phoneticPr fontId="14"/>
  </si>
  <si>
    <t>２　賃金改善計画について</t>
    <phoneticPr fontId="14"/>
  </si>
  <si>
    <t>（１）加算額以上の賃金改善について（全体）</t>
    <rPh sb="3" eb="6">
      <t>カサンガク</t>
    </rPh>
    <rPh sb="6" eb="8">
      <t>イジョウ</t>
    </rPh>
    <rPh sb="9" eb="11">
      <t>チンギン</t>
    </rPh>
    <rPh sb="11" eb="13">
      <t>カイゼン</t>
    </rPh>
    <rPh sb="18" eb="20">
      <t>ゼンタイ</t>
    </rPh>
    <phoneticPr fontId="14"/>
  </si>
  <si>
    <t>令和６年度に賃金改善が必要な額と賃金改善の見込額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14"/>
  </si>
  <si>
    <t>円</t>
    <rPh sb="0" eb="1">
      <t>エン</t>
    </rPh>
    <phoneticPr fontId="14"/>
  </si>
  <si>
    <t>①</t>
    <phoneticPr fontId="14"/>
  </si>
  <si>
    <t>令和６年度の加算の見込額</t>
    <phoneticPr fontId="14"/>
  </si>
  <si>
    <t>ⅰ）</t>
    <phoneticPr fontId="14"/>
  </si>
  <si>
    <t>うち、令和５年度と比較して令和６年度に増加する加算の見込額</t>
    <phoneticPr fontId="14"/>
  </si>
  <si>
    <t>ア</t>
    <phoneticPr fontId="14"/>
  </si>
  <si>
    <t>うち、令和７年度の賃金改善に充てるために繰り越す部分の見込額</t>
    <phoneticPr fontId="14"/>
  </si>
  <si>
    <t>←</t>
    <phoneticPr fontId="14"/>
  </si>
  <si>
    <t>②</t>
    <phoneticPr fontId="14"/>
  </si>
  <si>
    <t>③</t>
    <phoneticPr fontId="14"/>
  </si>
  <si>
    <r>
      <t xml:space="preserve">令和６年度の賃金改善の見込額
</t>
    </r>
    <r>
      <rPr>
        <b/>
        <sz val="9"/>
        <rFont val="ＭＳ Ｐゴシック"/>
        <family val="3"/>
        <charset val="128"/>
      </rPr>
      <t>（②の額以上となること）</t>
    </r>
    <phoneticPr fontId="14"/>
  </si>
  <si>
    <t>令和５年度と比較した令和６年度の増加分の配分方法</t>
    <rPh sb="0" eb="2">
      <t>レイワ</t>
    </rPh>
    <rPh sb="3" eb="5">
      <t>ネンド</t>
    </rPh>
    <rPh sb="6" eb="8">
      <t>ヒカク</t>
    </rPh>
    <rPh sb="10" eb="12">
      <t>レイワ</t>
    </rPh>
    <rPh sb="13" eb="15">
      <t>ネンド</t>
    </rPh>
    <rPh sb="16" eb="18">
      <t>ゾウカ</t>
    </rPh>
    <rPh sb="18" eb="19">
      <t>ブン</t>
    </rPh>
    <rPh sb="20" eb="22">
      <t>ハイブン</t>
    </rPh>
    <rPh sb="22" eb="24">
      <t>ホウホウ</t>
    </rPh>
    <phoneticPr fontId="14"/>
  </si>
  <si>
    <t>④</t>
    <phoneticPr fontId="14"/>
  </si>
  <si>
    <t>⑤</t>
    <phoneticPr fontId="14"/>
  </si>
  <si>
    <t>⑥</t>
    <phoneticPr fontId="14"/>
  </si>
  <si>
    <t>⑦</t>
    <phoneticPr fontId="1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</si>
  <si>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14"/>
  </si>
  <si>
    <t>！チェックボックスにチェック（✔）が入っていません。</t>
    <rPh sb="18" eb="19">
      <t>ハイ</t>
    </rPh>
    <phoneticPr fontId="14"/>
  </si>
  <si>
    <t>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55" eb="57">
      <t>ベッシ</t>
    </rPh>
    <rPh sb="57" eb="59">
      <t>ヨウシキ</t>
    </rPh>
    <rPh sb="61" eb="63">
      <t>トクベツ</t>
    </rPh>
    <rPh sb="64" eb="66">
      <t>ジジョウ</t>
    </rPh>
    <rPh sb="67" eb="68">
      <t>カカ</t>
    </rPh>
    <rPh sb="69" eb="72">
      <t>トドケデショ</t>
    </rPh>
    <phoneticPr fontId="14"/>
  </si>
  <si>
    <t>（３）賃金改善を行う賃金項目及び方法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14"/>
  </si>
  <si>
    <t>①賃金改善実施期間</t>
    <phoneticPr fontId="14"/>
  </si>
  <si>
    <t>令和</t>
    <rPh sb="0" eb="2">
      <t>レイワ</t>
    </rPh>
    <phoneticPr fontId="14"/>
  </si>
  <si>
    <t>年</t>
    <phoneticPr fontId="14"/>
  </si>
  <si>
    <t>月</t>
    <phoneticPr fontId="14"/>
  </si>
  <si>
    <t>～</t>
    <phoneticPr fontId="14"/>
  </si>
  <si>
    <t>(</t>
    <phoneticPr fontId="14"/>
  </si>
  <si>
    <t>か月</t>
    <rPh sb="1" eb="2">
      <t>ゲツ</t>
    </rPh>
    <phoneticPr fontId="14"/>
  </si>
  <si>
    <t>)</t>
    <phoneticPr fontId="14"/>
  </si>
  <si>
    <t>②賃金改善を行う給与の種類</t>
    <rPh sb="1" eb="3">
      <t>チンギン</t>
    </rPh>
    <rPh sb="3" eb="5">
      <t>カイゼン</t>
    </rPh>
    <rPh sb="6" eb="7">
      <t>オコナ</t>
    </rPh>
    <rPh sb="8" eb="10">
      <t>キュウヨ</t>
    </rPh>
    <rPh sb="11" eb="13">
      <t>シュルイ</t>
    </rPh>
    <phoneticPr fontId="14"/>
  </si>
  <si>
    <t>基本給</t>
    <rPh sb="0" eb="3">
      <t>キホンキュウ</t>
    </rPh>
    <phoneticPr fontId="14"/>
  </si>
  <si>
    <t>手当（新設）</t>
    <rPh sb="0" eb="2">
      <t>テアテ</t>
    </rPh>
    <rPh sb="3" eb="5">
      <t>シンセツ</t>
    </rPh>
    <phoneticPr fontId="14"/>
  </si>
  <si>
    <t>手当（既存の増額）</t>
    <rPh sb="0" eb="2">
      <t>テアテ</t>
    </rPh>
    <rPh sb="3" eb="5">
      <t>キソン</t>
    </rPh>
    <rPh sb="6" eb="8">
      <t>ゾウガク</t>
    </rPh>
    <phoneticPr fontId="14"/>
  </si>
  <si>
    <t>賞与</t>
    <rPh sb="0" eb="2">
      <t>ショウヨ</t>
    </rPh>
    <phoneticPr fontId="14"/>
  </si>
  <si>
    <t>その他</t>
    <rPh sb="2" eb="3">
      <t>タ</t>
    </rPh>
    <phoneticPr fontId="14"/>
  </si>
  <si>
    <t>）</t>
  </si>
  <si>
    <t>③具体的な取組内容</t>
    <rPh sb="1" eb="4">
      <t>グタイテキ</t>
    </rPh>
    <rPh sb="5" eb="7">
      <t>トリクミ</t>
    </rPh>
    <rPh sb="7" eb="9">
      <t>ナイヨウ</t>
    </rPh>
    <phoneticPr fontId="14"/>
  </si>
  <si>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4"/>
  </si>
  <si>
    <t>（</t>
    <phoneticPr fontId="14"/>
  </si>
  <si>
    <t>）</t>
    <phoneticPr fontId="14"/>
  </si>
  <si>
    <r>
      <t>（賃金改善に関する規定内容）</t>
    </r>
    <r>
      <rPr>
        <sz val="7"/>
        <color theme="1"/>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14"/>
  </si>
  <si>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14"/>
  </si>
  <si>
    <t>（上記取組の開始時期）</t>
    <rPh sb="1" eb="3">
      <t>ジョウキ</t>
    </rPh>
    <rPh sb="3" eb="5">
      <t>トリクミ</t>
    </rPh>
    <rPh sb="6" eb="8">
      <t>カイシ</t>
    </rPh>
    <rPh sb="8" eb="10">
      <t>ジキ</t>
    </rPh>
    <phoneticPr fontId="14"/>
  </si>
  <si>
    <t>年</t>
    <rPh sb="0" eb="1">
      <t>ネン</t>
    </rPh>
    <phoneticPr fontId="14"/>
  </si>
  <si>
    <t>月</t>
    <rPh sb="0" eb="1">
      <t>ガツ</t>
    </rPh>
    <phoneticPr fontId="14"/>
  </si>
  <si>
    <t>実施済</t>
    <rPh sb="0" eb="2">
      <t>ジッシ</t>
    </rPh>
    <rPh sb="2" eb="3">
      <t>ズ</t>
    </rPh>
    <phoneticPr fontId="14"/>
  </si>
  <si>
    <t>予定</t>
    <rPh sb="0" eb="2">
      <t>ヨテイ</t>
    </rPh>
    <phoneticPr fontId="14"/>
  </si>
  <si>
    <t>④ベースアップの実施予定</t>
    <rPh sb="8" eb="10">
      <t>ジッシ</t>
    </rPh>
    <rPh sb="10" eb="12">
      <t>ヨテイ</t>
    </rPh>
    <phoneticPr fontId="14"/>
  </si>
  <si>
    <t xml:space="preserve"> 実施する</t>
    <rPh sb="1" eb="3">
      <t>ジッシ</t>
    </rPh>
    <phoneticPr fontId="14"/>
  </si>
  <si>
    <t>実施しない場合、やむを得ない事情</t>
    <rPh sb="0" eb="2">
      <t>ジッシ</t>
    </rPh>
    <rPh sb="5" eb="7">
      <t>バアイ</t>
    </rPh>
    <rPh sb="11" eb="12">
      <t>エ</t>
    </rPh>
    <rPh sb="14" eb="16">
      <t>ジジョウ</t>
    </rPh>
    <phoneticPr fontId="14"/>
  </si>
  <si>
    <t>令和６年度の新加算Ⅳ相当の見込額の１／２</t>
    <rPh sb="6" eb="7">
      <t>シン</t>
    </rPh>
    <rPh sb="10" eb="12">
      <t>ソウトウ</t>
    </rPh>
    <rPh sb="13" eb="15">
      <t>ミコミ</t>
    </rPh>
    <rPh sb="15" eb="16">
      <t>ガク</t>
    </rPh>
    <phoneticPr fontId="14"/>
  </si>
  <si>
    <r>
      <t>令和６年度の加算による賃金改善の見込額のうち、月額賃金改善による額 　</t>
    </r>
    <r>
      <rPr>
        <b/>
        <sz val="9"/>
        <rFont val="ＭＳ Ｐゴシック"/>
        <family val="3"/>
        <charset val="128"/>
      </rPr>
      <t>（①の見込額以上となること）</t>
    </r>
    <rPh sb="0" eb="2">
      <t>レイワ</t>
    </rPh>
    <rPh sb="3" eb="5">
      <t>ネンド</t>
    </rPh>
    <rPh sb="6" eb="8">
      <t>カサン</t>
    </rPh>
    <rPh sb="23" eb="29">
      <t>ゲツガクチンギンカイゼン</t>
    </rPh>
    <rPh sb="32" eb="33">
      <t>ガク</t>
    </rPh>
    <rPh sb="38" eb="40">
      <t>ミコミ</t>
    </rPh>
    <rPh sb="40" eb="41">
      <t>ガク</t>
    </rPh>
    <rPh sb="41" eb="43">
      <t>イジョウ</t>
    </rPh>
    <phoneticPr fontId="14"/>
  </si>
  <si>
    <t>⇒</t>
    <phoneticPr fontId="14"/>
  </si>
  <si>
    <t>！チェックボックスにチェック（✔）が入っていません。</t>
    <phoneticPr fontId="14"/>
  </si>
  <si>
    <t>①新加算への移行に伴い、新たに増加する旧ベースアップ等加算相当の見込額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4">
      <t>ミコミ</t>
    </rPh>
    <rPh sb="34" eb="35">
      <t>ガク</t>
    </rPh>
    <phoneticPr fontId="14"/>
  </si>
  <si>
    <t>％</t>
    <phoneticPr fontId="14"/>
  </si>
  <si>
    <r>
      <t>（３）月額賃金改善要件Ⅲ（旧ベア加算額の2/3以上の新規の月額賃金改善）</t>
    </r>
    <r>
      <rPr>
        <b/>
        <sz val="10"/>
        <color theme="1"/>
        <rFont val="ＭＳ Ｐゴシック"/>
        <family val="3"/>
        <charset val="128"/>
      </rPr>
      <t>　</t>
    </r>
    <r>
      <rPr>
        <b/>
        <sz val="9"/>
        <color theme="1"/>
        <rFont val="ＭＳ Ｐゴシック"/>
        <family val="3"/>
        <charset val="128"/>
      </rPr>
      <t>【旧ベア加算】</t>
    </r>
    <rPh sb="3" eb="5">
      <t>ゲツガク</t>
    </rPh>
    <rPh sb="5" eb="7">
      <t>チンギン</t>
    </rPh>
    <rPh sb="7" eb="9">
      <t>カイゼン</t>
    </rPh>
    <rPh sb="9" eb="11">
      <t>ヨウケン</t>
    </rPh>
    <rPh sb="38" eb="39">
      <t>キュウ</t>
    </rPh>
    <rPh sb="41" eb="43">
      <t>カサン</t>
    </rPh>
    <phoneticPr fontId="14"/>
  </si>
  <si>
    <r>
      <t>【令和５年度から</t>
    </r>
    <r>
      <rPr>
        <b/>
        <u/>
        <sz val="9"/>
        <color theme="1"/>
        <rFont val="ＭＳ Ｐゴシック"/>
        <family val="3"/>
        <charset val="128"/>
      </rPr>
      <t>継続して</t>
    </r>
    <r>
      <rPr>
        <b/>
        <sz val="9"/>
        <color theme="1"/>
        <rFont val="ＭＳ Ｐゴシック"/>
        <family val="3"/>
        <charset val="128"/>
      </rPr>
      <t>旧ベースアップ等加算を算定する事業所について】</t>
    </r>
    <rPh sb="1" eb="3">
      <t>レイワ</t>
    </rPh>
    <rPh sb="4" eb="6">
      <t>ネンド</t>
    </rPh>
    <rPh sb="8" eb="10">
      <t>ケイゾク</t>
    </rPh>
    <rPh sb="12" eb="13">
      <t>キュウ</t>
    </rPh>
    <rPh sb="19" eb="20">
      <t>トウ</t>
    </rPh>
    <rPh sb="20" eb="22">
      <t>カサン</t>
    </rPh>
    <rPh sb="23" eb="25">
      <t>サンテイ</t>
    </rPh>
    <rPh sb="27" eb="30">
      <t>ジギョウショ</t>
    </rPh>
    <phoneticPr fontId="14"/>
  </si>
  <si>
    <t>①新規に算定する旧ベースアップ等加算の見込額</t>
    <rPh sb="1" eb="3">
      <t>シンキ</t>
    </rPh>
    <rPh sb="4" eb="6">
      <t>サンテイ</t>
    </rPh>
    <rPh sb="8" eb="9">
      <t>キュウ</t>
    </rPh>
    <rPh sb="15" eb="16">
      <t>トウ</t>
    </rPh>
    <rPh sb="16" eb="18">
      <t>カサン</t>
    </rPh>
    <rPh sb="19" eb="21">
      <t>ミコミ</t>
    </rPh>
    <rPh sb="21" eb="22">
      <t>ガク</t>
    </rPh>
    <phoneticPr fontId="14"/>
  </si>
  <si>
    <r>
      <rPr>
        <sz val="9"/>
        <color theme="1"/>
        <rFont val="ＭＳ Ｐゴシック"/>
        <family val="3"/>
        <charset val="128"/>
      </rPr>
      <t>②旧ベースアップ等加算による賃金改善の見込額</t>
    </r>
    <r>
      <rPr>
        <sz val="8"/>
        <color theme="1"/>
        <rFont val="ＭＳ Ｐゴシック"/>
        <family val="3"/>
        <charset val="128"/>
      </rPr>
      <t>（ⅰ・ⅱの合計）</t>
    </r>
    <rPh sb="1" eb="2">
      <t>キュウ</t>
    </rPh>
    <rPh sb="8" eb="9">
      <t>トウ</t>
    </rPh>
    <rPh sb="9" eb="11">
      <t>カサン</t>
    </rPh>
    <rPh sb="14" eb="16">
      <t>チンギン</t>
    </rPh>
    <rPh sb="16" eb="18">
      <t>カイゼン</t>
    </rPh>
    <rPh sb="19" eb="21">
      <t>ミコミ</t>
    </rPh>
    <rPh sb="21" eb="22">
      <t>ガク</t>
    </rPh>
    <rPh sb="27" eb="29">
      <t>ゴウケイ</t>
    </rPh>
    <phoneticPr fontId="14"/>
  </si>
  <si>
    <t>ⅰ）旧ベースアップ等加算による賃金改善の見込額</t>
    <rPh sb="2" eb="3">
      <t>キュウ</t>
    </rPh>
    <rPh sb="9" eb="10">
      <t>トウ</t>
    </rPh>
    <rPh sb="10" eb="12">
      <t>カサン</t>
    </rPh>
    <phoneticPr fontId="14"/>
  </si>
  <si>
    <t>その他の
職員</t>
    <rPh sb="2" eb="3">
      <t>タ</t>
    </rPh>
    <rPh sb="5" eb="7">
      <t>ショクイン</t>
    </rPh>
    <phoneticPr fontId="14"/>
  </si>
  <si>
    <t xml:space="preserve"> ii ）旧ベースアップ等加算による賃金改善の見込額</t>
    <rPh sb="5" eb="6">
      <t>キュウ</t>
    </rPh>
    <phoneticPr fontId="14"/>
  </si>
  <si>
    <t xml:space="preserve"> </t>
    <phoneticPr fontId="14"/>
  </si>
  <si>
    <t>（４）キャリアパス要件Ⅰ・Ⅱ</t>
    <rPh sb="9" eb="11">
      <t>ヨウケン</t>
    </rPh>
    <phoneticPr fontId="14"/>
  </si>
  <si>
    <t>【新加算Ⅰ～Ⅳ・Ⅴ⑴～⑹・Ⅴ⑻・Ⅴ⑾、旧処遇Ⅰ・Ⅱ】</t>
    <rPh sb="19" eb="20">
      <t>キュウ</t>
    </rPh>
    <rPh sb="20" eb="22">
      <t>ショグウ</t>
    </rPh>
    <phoneticPr fontId="14"/>
  </si>
  <si>
    <r>
      <t>キャリアパス要件ⅠとⅡの</t>
    </r>
    <r>
      <rPr>
        <b/>
        <u/>
        <sz val="9"/>
        <color theme="1"/>
        <rFont val="ＭＳ Ｐゴシック"/>
        <family val="3"/>
        <charset val="128"/>
      </rPr>
      <t>両方</t>
    </r>
    <r>
      <rPr>
        <b/>
        <sz val="9"/>
        <color theme="1"/>
        <rFont val="ＭＳ Ｐゴシック"/>
        <family val="3"/>
        <charset val="128"/>
      </rPr>
      <t>を満たすこと。</t>
    </r>
    <rPh sb="6" eb="8">
      <t>ヨウケン</t>
    </rPh>
    <rPh sb="12" eb="14">
      <t>リョウホウ</t>
    </rPh>
    <rPh sb="15" eb="16">
      <t>ミ</t>
    </rPh>
    <phoneticPr fontId="14"/>
  </si>
  <si>
    <t>【新加算Ⅴ⑺・⑼・⑽・⑿～⒁、旧処遇Ⅲ】</t>
    <rPh sb="16" eb="18">
      <t>ショグウ</t>
    </rPh>
    <phoneticPr fontId="14"/>
  </si>
  <si>
    <r>
      <t>キャリアパス要件ⅠとⅡの</t>
    </r>
    <r>
      <rPr>
        <b/>
        <u/>
        <sz val="9"/>
        <color theme="1"/>
        <rFont val="ＭＳ Ｐゴシック"/>
        <family val="3"/>
        <charset val="128"/>
      </rPr>
      <t>どちらか</t>
    </r>
    <r>
      <rPr>
        <b/>
        <sz val="9"/>
        <color theme="1"/>
        <rFont val="ＭＳ Ｐゴシック"/>
        <family val="3"/>
        <charset val="128"/>
      </rPr>
      <t>を満たすこと。</t>
    </r>
    <rPh sb="6" eb="8">
      <t>ヨウケン</t>
    </rPh>
    <rPh sb="17" eb="18">
      <t>ミ</t>
    </rPh>
    <phoneticPr fontId="14"/>
  </si>
  <si>
    <t>キャリアパス要件Ⅰ（任用要件・賃金体系の整備等）　</t>
    <rPh sb="10" eb="12">
      <t>ニンヨウ</t>
    </rPh>
    <rPh sb="12" eb="14">
      <t>ヨウケン</t>
    </rPh>
    <phoneticPr fontId="14"/>
  </si>
  <si>
    <t>次のイからハまでのすべての基準を満たす。</t>
    <rPh sb="13" eb="15">
      <t>キジュン</t>
    </rPh>
    <phoneticPr fontId="14"/>
  </si>
  <si>
    <t>イ</t>
    <phoneticPr fontId="14"/>
  </si>
  <si>
    <t>ロ</t>
    <phoneticPr fontId="14"/>
  </si>
  <si>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14"/>
  </si>
  <si>
    <t>ハ</t>
    <phoneticPr fontId="14"/>
  </si>
  <si>
    <t>⇒上記が「×」の場合、令和６年度中の整備を誓約すること。</t>
    <rPh sb="1" eb="3">
      <t>ジョウキ</t>
    </rPh>
    <rPh sb="8" eb="10">
      <t>バアイ</t>
    </rPh>
    <rPh sb="11" eb="13">
      <t>レイワ</t>
    </rPh>
    <rPh sb="14" eb="16">
      <t>ネンド</t>
    </rPh>
    <rPh sb="16" eb="17">
      <t>チュウ</t>
    </rPh>
    <rPh sb="18" eb="20">
      <t>セイビ</t>
    </rPh>
    <rPh sb="21" eb="23">
      <t>セイヤク</t>
    </rPh>
    <phoneticPr fontId="14"/>
  </si>
  <si>
    <t>キャリアパス要件Ⅱ（研修の実施等）　</t>
    <rPh sb="10" eb="12">
      <t>ケンシュウ</t>
    </rPh>
    <rPh sb="13" eb="15">
      <t>ジッシ</t>
    </rPh>
    <phoneticPr fontId="14"/>
  </si>
  <si>
    <t>次のイとロの両方の基準を満たす。</t>
    <rPh sb="6" eb="8">
      <t>リョウホウ</t>
    </rPh>
    <rPh sb="9" eb="11">
      <t>キジュン</t>
    </rPh>
    <phoneticPr fontId="14"/>
  </si>
  <si>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14"/>
  </si>
  <si>
    <t>資格取得のための支援の実施</t>
    <rPh sb="0" eb="2">
      <t>シカク</t>
    </rPh>
    <rPh sb="2" eb="4">
      <t>シュトク</t>
    </rPh>
    <rPh sb="8" eb="10">
      <t>シエン</t>
    </rPh>
    <rPh sb="11" eb="13">
      <t>ジッシ</t>
    </rPh>
    <phoneticPr fontId="14"/>
  </si>
  <si>
    <t>※当該取組の内容について以下に記載すること</t>
    <rPh sb="1" eb="3">
      <t>トウガイ</t>
    </rPh>
    <rPh sb="3" eb="5">
      <t>トリクミ</t>
    </rPh>
    <rPh sb="6" eb="8">
      <t>ナイヨウ</t>
    </rPh>
    <rPh sb="12" eb="14">
      <t>イカ</t>
    </rPh>
    <rPh sb="15" eb="17">
      <t>キサイ</t>
    </rPh>
    <phoneticPr fontId="14"/>
  </si>
  <si>
    <t>令和６年度中（令和７年３月末まで）に研修等に係る計画を策定し、研修の実施又は研修機会の確保を行います。</t>
    <rPh sb="0" eb="2">
      <t>レイワ</t>
    </rPh>
    <rPh sb="3" eb="5">
      <t>ネンド</t>
    </rPh>
    <rPh sb="5" eb="6">
      <t>チュウ</t>
    </rPh>
    <rPh sb="7" eb="9">
      <t>レイワ</t>
    </rPh>
    <rPh sb="10" eb="11">
      <t>ネン</t>
    </rPh>
    <rPh sb="12" eb="14">
      <t>ガツマツ</t>
    </rPh>
    <rPh sb="18" eb="20">
      <t>ケンシュウ</t>
    </rPh>
    <rPh sb="20" eb="21">
      <t>トウ</t>
    </rPh>
    <rPh sb="22" eb="23">
      <t>カカ</t>
    </rPh>
    <rPh sb="24" eb="26">
      <t>ケイカク</t>
    </rPh>
    <rPh sb="27" eb="29">
      <t>サクテイ</t>
    </rPh>
    <rPh sb="43" eb="45">
      <t>カクホ</t>
    </rPh>
    <rPh sb="46" eb="47">
      <t>オコナ</t>
    </rPh>
    <phoneticPr fontId="14"/>
  </si>
  <si>
    <r>
      <t>（５）キャリアパス要件Ⅲ　</t>
    </r>
    <r>
      <rPr>
        <b/>
        <sz val="9"/>
        <color theme="1"/>
        <rFont val="ＭＳ Ｐゴシック"/>
        <family val="3"/>
        <charset val="128"/>
      </rPr>
      <t>【新加算Ⅰ～Ⅲ、Ⅴ⑴・⑶・⑻、旧処遇Ⅰ】</t>
    </r>
    <rPh sb="9" eb="11">
      <t>ヨウケン</t>
    </rPh>
    <rPh sb="14" eb="17">
      <t>シンカサン</t>
    </rPh>
    <rPh sb="28" eb="29">
      <t>キュウ</t>
    </rPh>
    <rPh sb="29" eb="31">
      <t>ショグウ</t>
    </rPh>
    <phoneticPr fontId="14"/>
  </si>
  <si>
    <t>キャリアパス要件Ⅲ（昇給の仕組みの整備等）</t>
    <rPh sb="6" eb="8">
      <t>ヨウケン</t>
    </rPh>
    <rPh sb="10" eb="12">
      <t>ショウキュウ</t>
    </rPh>
    <rPh sb="13" eb="15">
      <t>シク</t>
    </rPh>
    <rPh sb="17" eb="19">
      <t>セイビ</t>
    </rPh>
    <rPh sb="19" eb="20">
      <t>トウ</t>
    </rPh>
    <phoneticPr fontId="14"/>
  </si>
  <si>
    <t>具体的な仕組みの内容（該当するもの全てにチェック（✔）すること。）</t>
    <phoneticPr fontId="14"/>
  </si>
  <si>
    <t>経験に応じて昇給する仕組み
※「勤続年数」や「経験年数」などに応じて昇給する仕組みを指す。</t>
    <phoneticPr fontId="1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</si>
  <si>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4"/>
  </si>
  <si>
    <t>一定の基準に基づき定期に昇給を判定する仕組み
※「実技試験」や「人事評価」などの結果に基づき昇給する仕組みを指す。ただし、客観的な評価基準や昇給条件が明文化されていることを要する。</t>
    <phoneticPr fontId="14"/>
  </si>
  <si>
    <t>令和６年度中（令和７年３月末まで）に昇給の仕組みを整備します。</t>
    <rPh sb="0" eb="2">
      <t>レイワ</t>
    </rPh>
    <rPh sb="3" eb="5">
      <t>ネンド</t>
    </rPh>
    <rPh sb="5" eb="6">
      <t>チュウ</t>
    </rPh>
    <rPh sb="7" eb="9">
      <t>レイワ</t>
    </rPh>
    <rPh sb="10" eb="11">
      <t>ネン</t>
    </rPh>
    <rPh sb="12" eb="14">
      <t>ガツマツ</t>
    </rPh>
    <rPh sb="18" eb="20">
      <t>ショウキュウ</t>
    </rPh>
    <rPh sb="21" eb="23">
      <t>シク</t>
    </rPh>
    <rPh sb="25" eb="27">
      <t>セイビ</t>
    </rPh>
    <phoneticPr fontId="14"/>
  </si>
  <si>
    <r>
      <t>（６）キャリアパス要件Ⅳ　</t>
    </r>
    <r>
      <rPr>
        <b/>
        <sz val="9"/>
        <color theme="1"/>
        <rFont val="ＭＳ Ｐゴシック"/>
        <family val="3"/>
        <charset val="128"/>
      </rPr>
      <t>【新加算Ⅰ・Ⅱ、Ⅴ⑴～⑺・⑼・⑽・⑿、旧特定Ⅰ・Ⅱ】</t>
    </r>
    <rPh sb="9" eb="11">
      <t>ヨウケン</t>
    </rPh>
    <rPh sb="14" eb="17">
      <t>シンカサン</t>
    </rPh>
    <rPh sb="32" eb="33">
      <t>キュウ</t>
    </rPh>
    <rPh sb="33" eb="35">
      <t>トクテイ</t>
    </rPh>
    <phoneticPr fontId="14"/>
  </si>
  <si>
    <t>キャリアパス要件Ⅳ（改善後の賃金要件） ⇒以下の欄が「○」の場合、要件を満たしている。</t>
    <rPh sb="6" eb="8">
      <t>ヨウケン</t>
    </rPh>
    <rPh sb="21" eb="23">
      <t>イカ</t>
    </rPh>
    <rPh sb="24" eb="25">
      <t>ラン</t>
    </rPh>
    <rPh sb="30" eb="32">
      <t>バアイ</t>
    </rPh>
    <rPh sb="33" eb="35">
      <t>ヨウケン</t>
    </rPh>
    <rPh sb="36" eb="37">
      <t>ミ</t>
    </rPh>
    <phoneticPr fontId="14"/>
  </si>
  <si>
    <t>旧特定加算Ⅰ・Ⅱの要件（４・５月）</t>
    <rPh sb="0" eb="1">
      <t>キュウ</t>
    </rPh>
    <rPh sb="1" eb="3">
      <t>トクテイ</t>
    </rPh>
    <rPh sb="3" eb="5">
      <t>カサン</t>
    </rPh>
    <rPh sb="9" eb="11">
      <t>ヨウケン</t>
    </rPh>
    <rPh sb="15" eb="16">
      <t>ガツ</t>
    </rPh>
    <phoneticPr fontId="14"/>
  </si>
  <si>
    <t>⇒上記のいずれかまたは全てに「×」が付いた場合、この欄に記入すること</t>
    <rPh sb="1" eb="3">
      <t>ジョウキ</t>
    </rPh>
    <rPh sb="11" eb="12">
      <t>スベ</t>
    </rPh>
    <phoneticPr fontId="14"/>
  </si>
  <si>
    <t>「月額平均８万円の処遇改善又は改善後の賃金が年額440万円以上となる者」を設定できない場合その理由</t>
    <phoneticPr fontId="1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</si>
  <si>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14"/>
  </si>
  <si>
    <t>その他（</t>
    <rPh sb="2" eb="3">
      <t>タ</t>
    </rPh>
    <phoneticPr fontId="14"/>
  </si>
  <si>
    <r>
      <t>（７）キャリアパス要件Ⅴ　</t>
    </r>
    <r>
      <rPr>
        <b/>
        <sz val="9"/>
        <color theme="1"/>
        <rFont val="ＭＳ Ｐゴシック"/>
        <family val="3"/>
        <charset val="128"/>
      </rPr>
      <t>【新加算Ⅰ、Ⅴ⑴・⑵・⑸・⑺・⑽、旧特定Ⅰ】</t>
    </r>
    <rPh sb="9" eb="11">
      <t>ヨウケン</t>
    </rPh>
    <rPh sb="14" eb="17">
      <t>シンカサン</t>
    </rPh>
    <rPh sb="30" eb="31">
      <t>キュウ</t>
    </rPh>
    <rPh sb="31" eb="33">
      <t>トクテイ</t>
    </rPh>
    <phoneticPr fontId="14"/>
  </si>
  <si>
    <t>旧特定加算Ⅰの要件（４・５月）</t>
    <rPh sb="0" eb="1">
      <t>キュウ</t>
    </rPh>
    <rPh sb="1" eb="3">
      <t>トクテイ</t>
    </rPh>
    <rPh sb="3" eb="5">
      <t>カサン</t>
    </rPh>
    <rPh sb="7" eb="9">
      <t>ヨウケン</t>
    </rPh>
    <rPh sb="13" eb="14">
      <t>ガツ</t>
    </rPh>
    <phoneticPr fontId="14"/>
  </si>
  <si>
    <t>新加算Ⅰ、Ⅴ⑴・⑵・⑸・⑺・⑽の要件（６月以降）</t>
    <rPh sb="0" eb="3">
      <t>シンカサン</t>
    </rPh>
    <rPh sb="16" eb="18">
      <t>ヨウケン</t>
    </rPh>
    <rPh sb="20" eb="21">
      <t>ガツ</t>
    </rPh>
    <rPh sb="21" eb="23">
      <t>イコウ</t>
    </rPh>
    <phoneticPr fontId="14"/>
  </si>
  <si>
    <t>（８）職場環境等要件</t>
    <phoneticPr fontId="14"/>
  </si>
  <si>
    <r>
      <t>【新加算Ⅰ・Ⅱ、Ⅴ⑴～⑺・⑼・⑽・⑿及び旧特定Ⅰ・Ⅱを算定</t>
    </r>
    <r>
      <rPr>
        <b/>
        <u/>
        <sz val="9"/>
        <color theme="1"/>
        <rFont val="ＭＳ Ｐゴシック"/>
        <family val="3"/>
        <charset val="128"/>
      </rPr>
      <t>しない場合</t>
    </r>
    <r>
      <rPr>
        <b/>
        <sz val="9"/>
        <color theme="1"/>
        <rFont val="ＭＳ Ｐゴシック"/>
        <family val="3"/>
        <charset val="128"/>
      </rPr>
      <t>】</t>
    </r>
    <rPh sb="18" eb="19">
      <t>オヨ</t>
    </rPh>
    <rPh sb="21" eb="23">
      <t>トクテイ</t>
    </rPh>
    <rPh sb="27" eb="29">
      <t>サンテイ</t>
    </rPh>
    <rPh sb="32" eb="34">
      <t>バアイ</t>
    </rPh>
    <phoneticPr fontId="14"/>
  </si>
  <si>
    <r>
      <t>届出に係る計画の期間中に実施する事項について、チェック（✔）すること。</t>
    </r>
    <r>
      <rPr>
        <b/>
        <u/>
        <sz val="9"/>
        <color theme="1"/>
        <rFont val="ＭＳ Ｐゴシック"/>
        <family val="3"/>
        <charset val="128"/>
      </rPr>
      <t>全体で必ず１つ以上の取組を行うこと</t>
    </r>
    <r>
      <rPr>
        <sz val="9"/>
        <color theme="1"/>
        <rFont val="ＭＳ Ｐゴシック"/>
        <family val="3"/>
        <charset val="128"/>
      </rPr>
      <t>。 (ただし、取組を選択するに当たっては、本計画書３（４）・（５）「キャリアパス要件」で選択した事項と重複する事項を選択しないこと。)</t>
    </r>
    <rPh sb="45" eb="47">
      <t>トリクミ</t>
    </rPh>
    <rPh sb="48" eb="49">
      <t>オコナ</t>
    </rPh>
    <phoneticPr fontId="14"/>
  </si>
  <si>
    <r>
      <t>【新加算Ⅰ・Ⅱ、Ⅴ⑴～⑺・⑼・⑽・⑿又は旧特定Ⅰ・Ⅱを算定</t>
    </r>
    <r>
      <rPr>
        <b/>
        <u/>
        <sz val="9"/>
        <color theme="1"/>
        <rFont val="ＭＳ Ｐゴシック"/>
        <family val="3"/>
        <charset val="128"/>
      </rPr>
      <t>する場合</t>
    </r>
    <r>
      <rPr>
        <b/>
        <sz val="9"/>
        <color theme="1"/>
        <rFont val="ＭＳ Ｐゴシック"/>
        <family val="3"/>
        <charset val="128"/>
      </rPr>
      <t>】</t>
    </r>
    <rPh sb="18" eb="19">
      <t>マタ</t>
    </rPh>
    <rPh sb="27" eb="29">
      <t>サンテイ</t>
    </rPh>
    <rPh sb="31" eb="33">
      <t>バアイ</t>
    </rPh>
    <phoneticPr fontId="14"/>
  </si>
  <si>
    <t>区分</t>
    <rPh sb="0" eb="2">
      <t>クブン</t>
    </rPh>
    <phoneticPr fontId="14"/>
  </si>
  <si>
    <t>内容</t>
    <rPh sb="0" eb="2">
      <t>ナイヨウ</t>
    </rPh>
    <phoneticPr fontId="14"/>
  </si>
  <si>
    <t>入職促進に向けた取組</t>
    <phoneticPr fontId="14"/>
  </si>
  <si>
    <t>事業者の共同による採用・人事ローテーション・研修のための制度構築</t>
    <phoneticPr fontId="14"/>
  </si>
  <si>
    <t>他産業からの転職者、主婦層、中高年齢者等、経験者・有資格者等にこだわらない幅広い採用の仕組みの構築</t>
    <rPh sb="43" eb="45">
      <t>シク</t>
    </rPh>
    <rPh sb="47" eb="49">
      <t>コウチク</t>
    </rPh>
    <phoneticPr fontId="14"/>
  </si>
  <si>
    <t>職業体験の受入れや地域行事への参加や主催等による職業魅力度向上の取組の実施</t>
    <rPh sb="35" eb="37">
      <t>ジッシ</t>
    </rPh>
    <phoneticPr fontId="14"/>
  </si>
  <si>
    <t>資質の向上やキャリアアップに向けた支援</t>
    <phoneticPr fontId="14"/>
  </si>
  <si>
    <t>研修の受講やキャリア段位制度と人事考課との連動</t>
    <phoneticPr fontId="14"/>
  </si>
  <si>
    <t>エルダー・メンター（仕事やメンタル面のサポート等をする担当者）制度等導入</t>
    <phoneticPr fontId="14"/>
  </si>
  <si>
    <t>上位者・担当者等によるキャリア面談など、キャリアアップ等に関する定期的な相談の機会の確保</t>
    <phoneticPr fontId="14"/>
  </si>
  <si>
    <t>両立支援・多様な働き方の推進</t>
    <phoneticPr fontId="14"/>
  </si>
  <si>
    <t>子育てや家族等の介護等と仕事の両立を目指す者のための休業制度等の充実、事業所内託児施設の整備</t>
    <phoneticPr fontId="14"/>
  </si>
  <si>
    <t>職員の事情等の状況に応じた勤務シフトや短時間正規職員制度の導入、職員の希望に即した非正規職員から正規職員への転換の制度等の整備</t>
    <phoneticPr fontId="14"/>
  </si>
  <si>
    <t>有給休暇が取得しやすい環境の整備</t>
    <phoneticPr fontId="14"/>
  </si>
  <si>
    <t>業務や福利厚生制度、メンタルヘルス等の職員相談窓口の設置等相談体制の充実</t>
    <phoneticPr fontId="14"/>
  </si>
  <si>
    <t>腰痛を含む心身の健康管理</t>
    <phoneticPr fontId="1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</si>
  <si>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4"/>
  </si>
  <si>
    <t>雇用管理改善のための管理者に対する研修等の実施</t>
    <phoneticPr fontId="14"/>
  </si>
  <si>
    <t>事故・トラブルへの対応マニュアル等の作成等の体制の整備</t>
    <phoneticPr fontId="14"/>
  </si>
  <si>
    <t>生産性向上のための業務改善の取組</t>
    <phoneticPr fontId="14"/>
  </si>
  <si>
    <t>タブレット端末やインカム等のＩＣＴ活用や見守り機器等の介護ロボットやセンサー等の導入による業務量の縮減</t>
    <phoneticPr fontId="14"/>
  </si>
  <si>
    <t>高齢者の活躍（居室やフロア等の掃除、食事の配膳・下膳などのほか、経理や労務、広報なども含めた介護業務以外の業務の提供）等による役割分担の明確化</t>
    <phoneticPr fontId="14"/>
  </si>
  <si>
    <t>５S活動（業務管理の手法の１つ。整理・整頓・清掃・清潔・躾の頭文字をとったもの）等の実践による職場環境の整備</t>
    <phoneticPr fontId="14"/>
  </si>
  <si>
    <t>業務手順書の作成や、記録・報告様式の工夫等による情報共有や作業負担の軽減</t>
    <phoneticPr fontId="14"/>
  </si>
  <si>
    <t>やりがい・働きがいの醸成</t>
    <phoneticPr fontId="1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</si>
  <si>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4"/>
  </si>
  <si>
    <r>
      <rPr>
        <b/>
        <sz val="10"/>
        <color theme="1"/>
        <rFont val="ＭＳ Ｐゴシック"/>
        <family val="3"/>
        <charset val="128"/>
      </rPr>
      <t>【見える化要件】</t>
    </r>
    <r>
      <rPr>
        <b/>
        <sz val="11"/>
        <color theme="1"/>
        <rFont val="ＭＳ Ｐゴシック"/>
        <family val="3"/>
        <charset val="128"/>
      </rPr>
      <t>　</t>
    </r>
    <r>
      <rPr>
        <sz val="9"/>
        <color theme="1"/>
        <rFont val="ＭＳ Ｐゴシック"/>
        <family val="3"/>
        <charset val="128"/>
      </rPr>
      <t>【新加算Ⅰ・Ⅱ、Ⅴ⑴～⑺・⑼・⑽・⑿、旧特定Ⅰ・Ⅱ】</t>
    </r>
    <rPh sb="1" eb="2">
      <t>ミ</t>
    </rPh>
    <rPh sb="4" eb="5">
      <t>カ</t>
    </rPh>
    <rPh sb="5" eb="6">
      <t>ヨウ</t>
    </rPh>
    <rPh sb="24" eb="25">
      <t>キュウ</t>
    </rPh>
    <phoneticPr fontId="14"/>
  </si>
  <si>
    <t>実施する周知方法について、チェック（✔）すること。なお、令和６年度中の見込みでも差し支えない。</t>
    <rPh sb="28" eb="30">
      <t>レイワ</t>
    </rPh>
    <rPh sb="31" eb="33">
      <t>ネンド</t>
    </rPh>
    <rPh sb="33" eb="34">
      <t>チュウ</t>
    </rPh>
    <rPh sb="35" eb="37">
      <t>ミコミ</t>
    </rPh>
    <rPh sb="40" eb="41">
      <t>サ</t>
    </rPh>
    <rPh sb="42" eb="43">
      <t>ツカ</t>
    </rPh>
    <phoneticPr fontId="14"/>
  </si>
  <si>
    <t>！実施する周知方法が選択されていません。</t>
    <rPh sb="10" eb="12">
      <t>センタク</t>
    </rPh>
    <phoneticPr fontId="14"/>
  </si>
  <si>
    <t>ホームページ
への掲載</t>
    <rPh sb="9" eb="11">
      <t>ケイサイ</t>
    </rPh>
    <phoneticPr fontId="14"/>
  </si>
  <si>
    <t>４　要件を満たすことの確認・証明</t>
    <phoneticPr fontId="14"/>
  </si>
  <si>
    <t>以下の点を確認し、満たしている項目に全てチェック（✔）すること。</t>
    <phoneticPr fontId="14"/>
  </si>
  <si>
    <t>確認事項</t>
    <rPh sb="0" eb="2">
      <t>カクニン</t>
    </rPh>
    <rPh sb="2" eb="4">
      <t>ジコウ</t>
    </rPh>
    <phoneticPr fontId="14"/>
  </si>
  <si>
    <r>
      <t xml:space="preserve">証明する資料の例
</t>
    </r>
    <r>
      <rPr>
        <sz val="8"/>
        <color theme="1"/>
        <rFont val="ＭＳ Ｐ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1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</si>
  <si>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1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</si>
  <si>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14"/>
  </si>
  <si>
    <t>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80" eb="82">
      <t>レイワ</t>
    </rPh>
    <rPh sb="82" eb="83">
      <t>サダ</t>
    </rPh>
    <rPh sb="98" eb="100">
      <t>ショメン</t>
    </rPh>
    <rPh sb="101" eb="103">
      <t>セイビ</t>
    </rPh>
    <phoneticPr fontId="14"/>
  </si>
  <si>
    <t>就業規則、給与規程、資質向上のための計画等</t>
    <rPh sb="0" eb="2">
      <t>シュウギョウ</t>
    </rPh>
    <rPh sb="2" eb="4">
      <t>キソク</t>
    </rPh>
    <rPh sb="5" eb="7">
      <t>キュウヨ</t>
    </rPh>
    <rPh sb="7" eb="9">
      <t>キテイ</t>
    </rPh>
    <rPh sb="20" eb="21">
      <t>トウ</t>
    </rPh>
    <phoneticPr fontId="1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</si>
  <si>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4"/>
  </si>
  <si>
    <t>―</t>
    <phoneticPr fontId="14"/>
  </si>
  <si>
    <t>労働保険料の納付が適正に行われています。</t>
    <rPh sb="0" eb="2">
      <t>ロウドウ</t>
    </rPh>
    <rPh sb="2" eb="5">
      <t>ホケンリョウ</t>
    </rPh>
    <rPh sb="6" eb="8">
      <t>ノウフ</t>
    </rPh>
    <rPh sb="9" eb="11">
      <t>テキセイ</t>
    </rPh>
    <rPh sb="12" eb="13">
      <t>オコナ</t>
    </rPh>
    <phoneticPr fontId="1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</si>
  <si>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4"/>
  </si>
  <si>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4"/>
  </si>
  <si>
    <t>会議録、周知文書</t>
    <rPh sb="0" eb="3">
      <t>カイギロク</t>
    </rPh>
    <rPh sb="4" eb="6">
      <t>シュウチ</t>
    </rPh>
    <rPh sb="6" eb="8">
      <t>ブンショ</t>
    </rPh>
    <phoneticPr fontId="14"/>
  </si>
  <si>
    <t>※</t>
    <phoneticPr fontId="14"/>
  </si>
  <si>
    <t>各証明資料は、指定権者からの求めがあった場合には、速やかに提出すること。</t>
    <phoneticPr fontId="1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</si>
  <si>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14"/>
  </si>
  <si>
    <t>○</t>
    <phoneticPr fontId="14"/>
  </si>
  <si>
    <t>月</t>
    <rPh sb="0" eb="1">
      <t>ゲツ</t>
    </rPh>
    <phoneticPr fontId="14"/>
  </si>
  <si>
    <t>日</t>
    <rPh sb="0" eb="1">
      <t>ニチ</t>
    </rPh>
    <phoneticPr fontId="14"/>
  </si>
  <si>
    <t>代表者</t>
    <rPh sb="0" eb="3">
      <t>ダイヒョウシャ</t>
    </rPh>
    <phoneticPr fontId="14"/>
  </si>
  <si>
    <t>（確認用）</t>
    <rPh sb="1" eb="4">
      <t>カクニンヨウ</t>
    </rPh>
    <phoneticPr fontId="14"/>
  </si>
  <si>
    <t>提出前のチェックリスト</t>
    <rPh sb="0" eb="2">
      <t>テイシュツ</t>
    </rPh>
    <rPh sb="2" eb="3">
      <t>マエ</t>
    </rPh>
    <phoneticPr fontId="14"/>
  </si>
  <si>
    <t>空欄が表示される項目は、記入が不要であるため対応する必要はない。</t>
    <phoneticPr fontId="14"/>
  </si>
  <si>
    <t>２　賃金改善計画について</t>
    <rPh sb="2" eb="4">
      <t>チンギン</t>
    </rPh>
    <rPh sb="4" eb="6">
      <t>カイゼン</t>
    </rPh>
    <rPh sb="6" eb="8">
      <t>ケイカク</t>
    </rPh>
    <phoneticPr fontId="14"/>
  </si>
  <si>
    <t>（１）</t>
    <phoneticPr fontId="14"/>
  </si>
  <si>
    <t>令和７年度への繰越し見込額が令和６年度に増加する加算の見込額を超えない計画となっている</t>
    <rPh sb="31" eb="32">
      <t>コ</t>
    </rPh>
    <rPh sb="35" eb="37">
      <t>ケイカク</t>
    </rPh>
    <phoneticPr fontId="14"/>
  </si>
  <si>
    <t>令和７年度に繰り越す額を除いた加算額以上の賃金改善を行う計画となっている</t>
    <rPh sb="0" eb="2">
      <t>レイワ</t>
    </rPh>
    <rPh sb="3" eb="5">
      <t>ネンド</t>
    </rPh>
    <rPh sb="6" eb="7">
      <t>ク</t>
    </rPh>
    <rPh sb="8" eb="9">
      <t>コ</t>
    </rPh>
    <rPh sb="10" eb="11">
      <t>ガク</t>
    </rPh>
    <rPh sb="12" eb="13">
      <t>ノゾ</t>
    </rPh>
    <rPh sb="26" eb="27">
      <t>オコナ</t>
    </rPh>
    <rPh sb="28" eb="30">
      <t>ケイカク</t>
    </rPh>
    <phoneticPr fontId="14"/>
  </si>
  <si>
    <t>令和６年度に増加する加算の見込額を超える賃金改善を行う計画となっている</t>
    <rPh sb="6" eb="8">
      <t>ゾウカ</t>
    </rPh>
    <rPh sb="10" eb="12">
      <t>カサン</t>
    </rPh>
    <rPh sb="13" eb="15">
      <t>ミコミ</t>
    </rPh>
    <rPh sb="15" eb="16">
      <t>ガク</t>
    </rPh>
    <rPh sb="17" eb="18">
      <t>コ</t>
    </rPh>
    <rPh sb="25" eb="26">
      <t>オコナ</t>
    </rPh>
    <rPh sb="27" eb="29">
      <t>ケイカク</t>
    </rPh>
    <phoneticPr fontId="14"/>
  </si>
  <si>
    <t>（２）</t>
    <phoneticPr fontId="14"/>
  </si>
  <si>
    <t>加算以外の部分で賃金水準を引き下げないことを誓約している</t>
    <rPh sb="22" eb="24">
      <t>セイヤク</t>
    </rPh>
    <phoneticPr fontId="14"/>
  </si>
  <si>
    <t>（３）</t>
    <phoneticPr fontId="14"/>
  </si>
  <si>
    <t>賃金改善を行う賃金項目及び方法を記載している</t>
    <rPh sb="16" eb="18">
      <t>キサイ</t>
    </rPh>
    <phoneticPr fontId="14"/>
  </si>
  <si>
    <t>月額賃金改善要件Ⅱ</t>
    <phoneticPr fontId="14"/>
  </si>
  <si>
    <t>旧ベースアップ等加算相当の2/3以上の新規の月額賃金改善を行う計画になっていること</t>
    <rPh sb="29" eb="30">
      <t>オコナ</t>
    </rPh>
    <rPh sb="31" eb="33">
      <t>ケイカク</t>
    </rPh>
    <phoneticPr fontId="14"/>
  </si>
  <si>
    <t>月額賃金改善要件Ⅲ</t>
    <phoneticPr fontId="14"/>
  </si>
  <si>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14"/>
  </si>
  <si>
    <t>令和６年４・５月から新規にベースアップ等加算を算定する事業所について、旧ベア加算額以上の新規の賃金改善を行う計画になっていること</t>
    <rPh sb="40" eb="41">
      <t>ガク</t>
    </rPh>
    <rPh sb="52" eb="53">
      <t>オコナ</t>
    </rPh>
    <rPh sb="54" eb="56">
      <t>ケイカク</t>
    </rPh>
    <phoneticPr fontId="14"/>
  </si>
  <si>
    <t>その他の職種について、賃金改善の見込額の2/3以上が、ベースアップ等に充てられる計画になっていること</t>
    <phoneticPr fontId="14"/>
  </si>
  <si>
    <t>（４）</t>
    <phoneticPr fontId="14"/>
  </si>
  <si>
    <t>キャリアパス要件Ⅰ・Ⅱ</t>
    <phoneticPr fontId="14"/>
  </si>
  <si>
    <t>キャリアパス要件Ⅲ</t>
    <phoneticPr fontId="14"/>
  </si>
  <si>
    <t>キャリアパス要件Ⅲ（昇給の仕組みの整備等）を満たすこと。ただし、満たさない場合は、令和６年度中（令和７年３月末まで）に昇給の仕組みを整備することを誓約していること</t>
    <rPh sb="22" eb="23">
      <t>ミ</t>
    </rPh>
    <rPh sb="32" eb="33">
      <t>ミ</t>
    </rPh>
    <rPh sb="37" eb="39">
      <t>バアイ</t>
    </rPh>
    <rPh sb="73" eb="75">
      <t>セイヤク</t>
    </rPh>
    <phoneticPr fontId="14"/>
  </si>
  <si>
    <t>キャリアパス要件Ⅳ</t>
    <phoneticPr fontId="14"/>
  </si>
  <si>
    <t>賃金改善額が月額平均８万円以上又は改善後の賃金が年額440万円以上となる者の数が事業所あたり１以上となるような計画になっていること。ただし、満たさない場合は、小規模事業所等である等の理由を記載すること</t>
    <rPh sb="36" eb="37">
      <t>モノ</t>
    </rPh>
    <rPh sb="38" eb="39">
      <t>カズ</t>
    </rPh>
    <rPh sb="40" eb="43">
      <t>ジギョウショ</t>
    </rPh>
    <rPh sb="47" eb="49">
      <t>イジョウ</t>
    </rPh>
    <rPh sb="55" eb="57">
      <t>ケイカク</t>
    </rPh>
    <rPh sb="70" eb="71">
      <t>ミ</t>
    </rPh>
    <rPh sb="75" eb="77">
      <t>バアイ</t>
    </rPh>
    <rPh sb="89" eb="90">
      <t>トウ</t>
    </rPh>
    <rPh sb="91" eb="93">
      <t>リユウ</t>
    </rPh>
    <rPh sb="94" eb="96">
      <t>キサイ</t>
    </rPh>
    <phoneticPr fontId="14"/>
  </si>
  <si>
    <t>（７）</t>
    <phoneticPr fontId="14"/>
  </si>
  <si>
    <t>キャリアパス要件Ⅴ</t>
    <phoneticPr fontId="14"/>
  </si>
  <si>
    <t>職場環境等要件</t>
    <phoneticPr fontId="14"/>
  </si>
  <si>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14"/>
  </si>
  <si>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4"/>
  </si>
  <si>
    <t>４　要件を満たすことの確認・証明</t>
    <rPh sb="2" eb="4">
      <t>ヨウケン</t>
    </rPh>
    <rPh sb="5" eb="6">
      <t>ミ</t>
    </rPh>
    <rPh sb="11" eb="13">
      <t>カクニン</t>
    </rPh>
    <rPh sb="14" eb="16">
      <t>ショウメイ</t>
    </rPh>
    <phoneticPr fontId="14"/>
  </si>
  <si>
    <t xml:space="preserve"> 必要な項目が全て選択されていること</t>
    <rPh sb="1" eb="3">
      <t>ヒツヨウ</t>
    </rPh>
    <rPh sb="4" eb="6">
      <t>コウモク</t>
    </rPh>
    <rPh sb="7" eb="8">
      <t>スベ</t>
    </rPh>
    <rPh sb="9" eb="11">
      <t>センタク</t>
    </rPh>
    <phoneticPr fontId="14"/>
  </si>
  <si>
    <t>R6.3まで</t>
    <phoneticPr fontId="14"/>
  </si>
  <si>
    <t>　前年度と比較して、旧ベースアップ等加算相当の加算額の３分の２以上の新たな基本給等の改善（月給の引上げ）を行う。</t>
    <rPh sb="1" eb="4">
      <t>ゼンネンド</t>
    </rPh>
    <rPh sb="5" eb="7">
      <t>ヒカク</t>
    </rPh>
    <rPh sb="10" eb="11">
      <t>キュウ</t>
    </rPh>
    <rPh sb="17" eb="18">
      <t>トウ</t>
    </rPh>
    <rPh sb="18" eb="20">
      <t>カサン</t>
    </rPh>
    <rPh sb="20" eb="22">
      <t>ソウトウ</t>
    </rPh>
    <rPh sb="23" eb="26">
      <t>カサンガク</t>
    </rPh>
    <rPh sb="28" eb="29">
      <t>ブン</t>
    </rPh>
    <rPh sb="31" eb="33">
      <t>イジョウ</t>
    </rPh>
    <rPh sb="34" eb="35">
      <t>アラ</t>
    </rPh>
    <rPh sb="37" eb="39">
      <t>キホン</t>
    </rPh>
    <rPh sb="39" eb="40">
      <t>キュウ</t>
    </rPh>
    <rPh sb="40" eb="41">
      <t>トウ</t>
    </rPh>
    <rPh sb="42" eb="44">
      <t>カイゼン</t>
    </rPh>
    <rPh sb="45" eb="47">
      <t>ゲッキュウ</t>
    </rPh>
    <rPh sb="48" eb="50">
      <t>ヒキア</t>
    </rPh>
    <rPh sb="53" eb="54">
      <t>オコナ</t>
    </rPh>
    <phoneticPr fontId="14"/>
  </si>
  <si>
    <t>表１　加算率一覧</t>
    <rPh sb="0" eb="1">
      <t>ヒョウ</t>
    </rPh>
    <rPh sb="3" eb="6">
      <t>カサンリツ</t>
    </rPh>
    <rPh sb="6" eb="8">
      <t>イチラン</t>
    </rPh>
    <phoneticPr fontId="14"/>
  </si>
  <si>
    <t>表３</t>
    <rPh sb="0" eb="1">
      <t>ヒョウ</t>
    </rPh>
    <phoneticPr fontId="14"/>
  </si>
  <si>
    <t>表４</t>
    <rPh sb="0" eb="1">
      <t>ヒョウ</t>
    </rPh>
    <phoneticPr fontId="14"/>
  </si>
  <si>
    <t>表５</t>
    <rPh sb="0" eb="1">
      <t>ヒョウ</t>
    </rPh>
    <phoneticPr fontId="14"/>
  </si>
  <si>
    <t>表６</t>
    <rPh sb="0" eb="1">
      <t>ヒョウ</t>
    </rPh>
    <phoneticPr fontId="14"/>
  </si>
  <si>
    <t>表７　新加算の加算区分</t>
    <rPh sb="0" eb="1">
      <t>ヒョウ</t>
    </rPh>
    <rPh sb="3" eb="6">
      <t>シンカサン</t>
    </rPh>
    <rPh sb="7" eb="9">
      <t>カサン</t>
    </rPh>
    <rPh sb="9" eb="11">
      <t>クブン</t>
    </rPh>
    <phoneticPr fontId="14"/>
  </si>
  <si>
    <t>サービス区分</t>
    <phoneticPr fontId="14"/>
  </si>
  <si>
    <t>介護福祉士の配置等要件</t>
    <rPh sb="0" eb="5">
      <t>カイゴフクシシ</t>
    </rPh>
    <rPh sb="6" eb="8">
      <t>ハイチ</t>
    </rPh>
    <rPh sb="8" eb="9">
      <t>トウ</t>
    </rPh>
    <rPh sb="9" eb="11">
      <t>ヨウケン</t>
    </rPh>
    <phoneticPr fontId="14"/>
  </si>
  <si>
    <t>新加算Ⅰ</t>
    <rPh sb="0" eb="3">
      <t>シンカサン</t>
    </rPh>
    <phoneticPr fontId="14"/>
  </si>
  <si>
    <t>計算用</t>
    <rPh sb="0" eb="3">
      <t>ケイサンヨウ</t>
    </rPh>
    <phoneticPr fontId="14"/>
  </si>
  <si>
    <t>キャリアパス要件等の適合状況に応じた加算率</t>
    <rPh sb="6" eb="9">
      <t>ヨウケントウ</t>
    </rPh>
    <rPh sb="10" eb="12">
      <t>テキゴウ</t>
    </rPh>
    <rPh sb="12" eb="14">
      <t>ジョウキョウ</t>
    </rPh>
    <rPh sb="15" eb="16">
      <t>オウ</t>
    </rPh>
    <rPh sb="18" eb="21">
      <t>カサンリツ</t>
    </rPh>
    <phoneticPr fontId="14"/>
  </si>
  <si>
    <t>サービス提供体制強化加算等の算定状況に応じた加算率</t>
    <rPh sb="14" eb="16">
      <t>サンテイ</t>
    </rPh>
    <phoneticPr fontId="14"/>
  </si>
  <si>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14"/>
  </si>
  <si>
    <t>処遇加算Ⅱ</t>
    <rPh sb="2" eb="4">
      <t>カサン</t>
    </rPh>
    <phoneticPr fontId="14"/>
  </si>
  <si>
    <t>処遇加算Ⅲ</t>
    <rPh sb="2" eb="4">
      <t>カサン</t>
    </rPh>
    <phoneticPr fontId="14"/>
  </si>
  <si>
    <t>処遇加算なし</t>
    <rPh sb="0" eb="2">
      <t>ショグウ</t>
    </rPh>
    <rPh sb="2" eb="4">
      <t>カサン</t>
    </rPh>
    <phoneticPr fontId="24"/>
  </si>
  <si>
    <t>特定加算Ⅰ</t>
    <rPh sb="0" eb="2">
      <t>トクテイ</t>
    </rPh>
    <rPh sb="2" eb="4">
      <t>カサン</t>
    </rPh>
    <phoneticPr fontId="14"/>
  </si>
  <si>
    <t>新加算Ⅰ</t>
    <rPh sb="0" eb="3">
      <t>シンカサン</t>
    </rPh>
    <phoneticPr fontId="24"/>
  </si>
  <si>
    <t>新加算Ⅱ</t>
    <rPh sb="0" eb="3">
      <t>シンカサン</t>
    </rPh>
    <phoneticPr fontId="24"/>
  </si>
  <si>
    <t>新加算Ⅲ</t>
    <rPh sb="0" eb="3">
      <t>シンカサン</t>
    </rPh>
    <phoneticPr fontId="14"/>
  </si>
  <si>
    <t>新加算Ⅲ</t>
    <rPh sb="0" eb="3">
      <t>シンカサン</t>
    </rPh>
    <phoneticPr fontId="24"/>
  </si>
  <si>
    <t>新加算Ⅳ</t>
    <rPh sb="0" eb="3">
      <t>シンカサン</t>
    </rPh>
    <phoneticPr fontId="14"/>
  </si>
  <si>
    <t>新加算Ⅳ</t>
    <rPh sb="0" eb="3">
      <t>シンカサン</t>
    </rPh>
    <phoneticPr fontId="24"/>
  </si>
  <si>
    <t>令和６年度中に満たす</t>
    <rPh sb="0" eb="2">
      <t>レイワ</t>
    </rPh>
    <rPh sb="3" eb="4">
      <t>ネン</t>
    </rPh>
    <rPh sb="4" eb="5">
      <t>ド</t>
    </rPh>
    <rPh sb="5" eb="6">
      <t>チュウ</t>
    </rPh>
    <rPh sb="7" eb="8">
      <t>ミ</t>
    </rPh>
    <phoneticPr fontId="14"/>
  </si>
  <si>
    <t>事業所の所在地（都道府県）</t>
    <rPh sb="8" eb="12">
      <t>トドウフケン</t>
    </rPh>
    <phoneticPr fontId="14"/>
  </si>
  <si>
    <t>事業所の所在地（市区町村）</t>
    <rPh sb="0" eb="3">
      <t>ジギョウショ</t>
    </rPh>
    <rPh sb="4" eb="7">
      <t>ショザイチ</t>
    </rPh>
    <rPh sb="8" eb="12">
      <t>シクチョウソン</t>
    </rPh>
    <phoneticPr fontId="3"/>
  </si>
  <si>
    <t>都道府県</t>
    <rPh sb="0" eb="4">
      <t>トドウフケン</t>
    </rPh>
    <phoneticPr fontId="14"/>
  </si>
  <si>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</si>
  <si>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</si>
  <si>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</si>
  <si>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</si>
  <si>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</si>
  <si>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</si>
  <si>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</si>
  <si>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</si>
  <si>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</si>
  <si>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</si>
  <si>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</si>
  <si>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</si>
  <si>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</si>
  <si>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</si>
  <si>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</si>
  <si>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</si>
  <si>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</si>
  <si>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</si>
  <si>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</si>
  <si>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</si>
  <si>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</si>
  <si>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</si>
  <si>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</si>
  <si>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</si>
  <si>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</si>
  <si>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</si>
  <si>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</si>
  <si>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</si>
  <si>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</si>
  <si>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</si>
  <si>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</si>
  <si>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</si>
  <si>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</si>
  <si>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</si>
  <si>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</si>
  <si>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</si>
  <si>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</si>
  <si>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</si>
  <si>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</si>
  <si>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</si>
  <si>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</si>
  <si>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</si>
  <si>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</si>
  <si>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</si>
  <si>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</si>
  <si>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</si>
  <si>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</si>
  <si>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</si>
  <si>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</si>
  <si>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</si>
  <si>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</si>
  <si>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</si>
  <si>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</si>
  <si>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</si>
  <si>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</si>
  <si>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</si>
  <si>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</si>
  <si>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</si>
  <si>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</si>
  <si>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</si>
  <si>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</si>
  <si>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</si>
  <si>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</si>
  <si>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</si>
  <si>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</si>
  <si>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</si>
  <si>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</si>
  <si>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</si>
  <si>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</si>
  <si>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</si>
  <si>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</si>
  <si>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</si>
  <si>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</si>
  <si>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</si>
  <si>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</si>
  <si>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</si>
  <si>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</si>
  <si>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</si>
  <si>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</si>
  <si>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</si>
  <si>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</si>
  <si>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</si>
  <si>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</si>
  <si>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</si>
  <si>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</si>
  <si>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</si>
  <si>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</si>
  <si>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</si>
  <si>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</si>
  <si>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</si>
  <si>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</si>
  <si>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</si>
  <si>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</si>
  <si>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</si>
  <si>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</si>
  <si>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</si>
  <si>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</si>
  <si>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</si>
  <si>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</si>
  <si>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</si>
  <si>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</si>
  <si>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</si>
  <si>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</si>
  <si>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</si>
  <si>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</si>
  <si>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</si>
  <si>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</si>
  <si>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</si>
  <si>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</si>
  <si>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</si>
  <si>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</si>
  <si>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</si>
  <si>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</si>
  <si>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</si>
  <si>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</si>
  <si>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</si>
  <si>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</si>
  <si>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</si>
  <si>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</si>
  <si>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</si>
  <si>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</si>
  <si>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</si>
  <si>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</si>
  <si>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</si>
  <si>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</si>
  <si>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</si>
  <si>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</si>
  <si>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</si>
  <si>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</si>
  <si>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</si>
  <si>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</si>
  <si>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</si>
  <si>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</si>
  <si>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</si>
  <si>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</si>
  <si>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</si>
  <si>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</si>
  <si>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</si>
  <si>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</si>
  <si>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</si>
  <si>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</si>
  <si>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</si>
  <si>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</si>
  <si>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</si>
  <si>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</si>
  <si>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</si>
  <si>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</si>
  <si>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</si>
  <si>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</si>
  <si>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</si>
  <si>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</si>
  <si>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</si>
  <si>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</si>
  <si>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</si>
  <si>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</si>
  <si>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</si>
  <si>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</si>
  <si>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</si>
  <si>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</si>
  <si>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</si>
  <si>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</si>
  <si>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</si>
  <si>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</si>
  <si>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</si>
  <si>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</si>
  <si>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</si>
  <si>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</si>
  <si>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</si>
  <si>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</si>
  <si>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</si>
  <si>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</si>
  <si>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</si>
  <si>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</si>
  <si>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</si>
  <si>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</si>
  <si>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</si>
  <si>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</si>
  <si>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</si>
  <si>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</si>
  <si>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</si>
  <si>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</si>
  <si>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</si>
  <si>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</si>
  <si>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</si>
  <si>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</si>
  <si>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</si>
  <si>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</si>
  <si>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</si>
  <si>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</si>
  <si>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</si>
  <si>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</si>
  <si>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</si>
  <si>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</si>
  <si>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</si>
  <si>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</si>
  <si>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</si>
  <si>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</si>
  <si>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</si>
  <si>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</si>
  <si>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</si>
  <si>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</si>
  <si>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</si>
  <si>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</si>
  <si>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</si>
  <si>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</si>
  <si>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</si>
  <si>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</si>
  <si>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</si>
  <si>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</si>
  <si>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</si>
  <si>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</si>
  <si>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</si>
  <si>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</si>
  <si>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</si>
  <si>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</si>
  <si>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</si>
  <si>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</si>
  <si>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</si>
  <si>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</si>
  <si>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</si>
  <si>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</si>
  <si>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</si>
  <si>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</si>
  <si>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</si>
  <si>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</si>
  <si>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</si>
  <si>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</si>
  <si>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</si>
  <si>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</si>
  <si>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</si>
  <si>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</si>
  <si>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</si>
  <si>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</si>
  <si>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</si>
  <si>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</si>
  <si>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</si>
  <si>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</si>
  <si>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</si>
  <si>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</si>
  <si>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</si>
  <si>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</si>
  <si>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</si>
  <si>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</si>
  <si>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</si>
  <si>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</si>
  <si>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</si>
  <si>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</si>
  <si>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</si>
  <si>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</si>
  <si>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</si>
  <si>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</si>
  <si>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</si>
  <si>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</si>
  <si>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</si>
  <si>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</si>
  <si>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</si>
  <si>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</si>
  <si>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</si>
  <si>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</si>
  <si>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</si>
  <si>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</si>
  <si>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</si>
  <si>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</si>
  <si>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</si>
  <si>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</si>
  <si>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</si>
  <si>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</si>
  <si>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</si>
  <si>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</si>
  <si>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</si>
  <si>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</si>
  <si>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</si>
  <si>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</si>
  <si>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</si>
  <si>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</si>
  <si>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</si>
  <si>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</si>
  <si>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</si>
  <si>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</si>
  <si>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</si>
  <si>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</si>
  <si>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</si>
  <si>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</si>
  <si>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</si>
  <si>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</si>
  <si>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</si>
  <si>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</si>
  <si>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</si>
  <si>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</si>
  <si>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</si>
  <si>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</si>
  <si>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</si>
  <si>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</si>
  <si>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</si>
  <si>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</si>
  <si>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</si>
  <si>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</si>
  <si>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</si>
  <si>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</si>
  <si>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</si>
  <si>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</si>
  <si>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</si>
  <si>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</si>
  <si>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</si>
  <si>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</si>
  <si>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</si>
  <si>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</si>
  <si>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</si>
  <si>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</si>
  <si>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</si>
  <si>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</si>
  <si>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</si>
  <si>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</si>
  <si>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</si>
  <si>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</si>
  <si>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</si>
  <si>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</si>
  <si>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</si>
  <si>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</si>
  <si>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</si>
  <si>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</si>
  <si>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</si>
  <si>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</si>
  <si>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</si>
  <si>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</si>
  <si>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</si>
  <si>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</si>
  <si>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</si>
  <si>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</si>
  <si>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</si>
  <si>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</si>
  <si>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</si>
  <si>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</si>
  <si>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</si>
  <si>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</si>
  <si>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</si>
  <si>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</si>
  <si>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</si>
  <si>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</si>
  <si>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</si>
  <si>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</si>
  <si>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</si>
  <si>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</si>
  <si>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</si>
  <si>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</si>
  <si>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</si>
  <si>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</si>
  <si>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</si>
  <si>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</si>
  <si>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</si>
  <si>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</si>
  <si>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</si>
  <si>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</si>
  <si>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</si>
  <si>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</si>
  <si>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</si>
  <si>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</si>
  <si>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</si>
  <si>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</si>
  <si>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</si>
  <si>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</si>
  <si>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</si>
  <si>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</si>
  <si>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</si>
  <si>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</si>
  <si>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</si>
  <si>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</si>
  <si>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</si>
  <si>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</si>
  <si>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</si>
  <si>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</si>
  <si>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</si>
  <si>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</si>
  <si>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</si>
  <si>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</si>
  <si>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</si>
  <si>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</si>
  <si>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</si>
  <si>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</si>
  <si>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</si>
  <si>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</si>
  <si>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</si>
  <si>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</si>
  <si>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</si>
  <si>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</si>
  <si>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</si>
  <si>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</si>
  <si>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</si>
  <si>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</si>
  <si>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</si>
  <si>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</si>
  <si>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</si>
  <si>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</si>
  <si>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</si>
  <si>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</si>
  <si>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</si>
  <si>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</si>
  <si>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</si>
  <si>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</si>
  <si>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</si>
  <si>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</si>
  <si>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</si>
  <si>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</si>
  <si>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</si>
  <si>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</si>
  <si>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</si>
  <si>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</si>
  <si>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</si>
  <si>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</si>
  <si>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</si>
  <si>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</si>
  <si>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</si>
  <si>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</si>
  <si>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</si>
  <si>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</si>
  <si>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</si>
  <si>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</si>
  <si>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</si>
  <si>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</si>
  <si>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</si>
  <si>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</si>
  <si>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</si>
  <si>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</si>
  <si>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</si>
  <si>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</si>
  <si>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</si>
  <si>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</si>
  <si>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</si>
  <si>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</si>
  <si>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</si>
  <si>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</si>
  <si>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</si>
  <si>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</si>
  <si>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</si>
  <si>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</si>
  <si>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</si>
  <si>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</si>
  <si>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</si>
  <si>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</si>
  <si>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</si>
  <si>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</si>
  <si>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</si>
  <si>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</si>
  <si>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</si>
  <si>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</si>
  <si>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</si>
  <si>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</si>
  <si>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</si>
  <si>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</si>
  <si>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</si>
  <si>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</si>
  <si>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</si>
  <si>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</si>
  <si>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</si>
  <si>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</si>
  <si>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</si>
  <si>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</si>
  <si>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</si>
  <si>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</si>
  <si>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</si>
  <si>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</si>
  <si>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</si>
  <si>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</si>
  <si>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</si>
  <si>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</si>
  <si>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</si>
  <si>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</si>
  <si>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</si>
  <si>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</si>
  <si>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</si>
  <si>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</si>
  <si>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</si>
  <si>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</si>
  <si>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</si>
  <si>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</si>
  <si>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</si>
  <si>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</si>
  <si>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</si>
  <si>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</si>
  <si>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</si>
  <si>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</si>
  <si>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</si>
  <si>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</si>
  <si>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</si>
  <si>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</si>
  <si>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</si>
  <si>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</si>
  <si>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</si>
  <si>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</si>
  <si>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</si>
  <si>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</si>
  <si>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</si>
  <si>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</si>
  <si>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</si>
  <si>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</si>
  <si>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</si>
  <si>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</si>
  <si>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</si>
  <si>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</si>
  <si>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</si>
  <si>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</si>
  <si>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</si>
  <si>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</si>
  <si>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</si>
  <si>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</si>
  <si>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</si>
  <si>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</si>
  <si>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</si>
  <si>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</si>
  <si>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</si>
  <si>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</si>
  <si>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</si>
  <si>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</si>
  <si>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</si>
  <si>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</si>
  <si>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</si>
  <si>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</si>
  <si>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</si>
  <si>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</si>
  <si>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</si>
  <si>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</si>
  <si>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</si>
  <si>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</si>
  <si>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</si>
  <si>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</si>
  <si>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</si>
  <si>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</si>
  <si>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</si>
  <si>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</si>
  <si>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</si>
  <si>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</si>
  <si>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</si>
  <si>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</si>
  <si>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</si>
  <si>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</si>
  <si>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</si>
  <si>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</si>
  <si>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</si>
  <si>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</si>
  <si>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</si>
  <si>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</si>
  <si>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</si>
  <si>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</si>
  <si>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</si>
  <si>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</si>
  <si>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</si>
  <si>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</si>
  <si>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</si>
  <si>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</si>
  <si>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</si>
  <si>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</si>
  <si>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</si>
  <si>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</si>
  <si>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</si>
  <si>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</si>
  <si>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</si>
  <si>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</si>
  <si>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</si>
  <si>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</si>
  <si>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</si>
  <si>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</si>
  <si>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</si>
  <si>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</si>
  <si>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</si>
  <si>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</si>
  <si>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</si>
  <si>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</si>
  <si>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</si>
  <si>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</si>
  <si>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</si>
  <si>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</si>
  <si>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</si>
  <si>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</si>
  <si>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</si>
  <si>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</si>
  <si>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</si>
  <si>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</si>
  <si>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</si>
  <si>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</si>
  <si>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</si>
  <si>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</si>
  <si>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</si>
  <si>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</si>
  <si>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</si>
  <si>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</si>
  <si>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</si>
  <si>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</si>
  <si>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</si>
  <si>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</si>
  <si>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</si>
  <si>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</si>
  <si>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</si>
  <si>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</si>
  <si>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</si>
  <si>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</si>
  <si>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</si>
  <si>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</si>
  <si>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</si>
  <si>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</si>
  <si>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</si>
  <si>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</si>
  <si>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</si>
  <si>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</si>
  <si>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</si>
  <si>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</si>
  <si>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</si>
  <si>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</si>
  <si>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</si>
  <si>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</si>
  <si>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</si>
  <si>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</si>
  <si>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</si>
  <si>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</si>
  <si>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</si>
  <si>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</si>
  <si>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</si>
  <si>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</si>
  <si>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</si>
  <si>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</si>
  <si>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</si>
  <si>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</si>
  <si>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</si>
  <si>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</si>
  <si>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</si>
  <si>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</si>
  <si>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</si>
  <si>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</si>
  <si>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</si>
  <si>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</si>
  <si>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</si>
  <si>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</si>
  <si>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</si>
  <si>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</si>
  <si>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</si>
  <si>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</si>
  <si>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</si>
  <si>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</si>
  <si>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</si>
  <si>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</si>
  <si>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</si>
  <si>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</si>
  <si>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</si>
  <si>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</si>
  <si>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</si>
  <si>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</si>
  <si>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</si>
  <si>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</si>
  <si>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</si>
  <si>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</si>
  <si>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</si>
  <si>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</si>
  <si>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</si>
  <si>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</si>
  <si>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</si>
  <si>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</si>
  <si>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</si>
  <si>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</si>
  <si>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</si>
  <si>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</si>
  <si>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</si>
  <si>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</si>
  <si>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</si>
  <si>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</si>
  <si>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</si>
  <si>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</si>
  <si>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</si>
  <si>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</si>
  <si>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</si>
  <si>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</si>
  <si>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</si>
  <si>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</si>
  <si>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</si>
  <si>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</si>
  <si>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</si>
  <si>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</si>
  <si>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</si>
  <si>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</si>
  <si>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</si>
  <si>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</si>
  <si>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</si>
  <si>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</si>
  <si>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</si>
  <si>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</si>
  <si>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</si>
  <si>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</si>
  <si>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</si>
  <si>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</si>
  <si>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</si>
  <si>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</si>
  <si>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</si>
  <si>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</si>
  <si>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</si>
  <si>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</si>
  <si>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</si>
  <si>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</si>
  <si>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</si>
  <si>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</si>
  <si>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</si>
  <si>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</si>
  <si>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</si>
  <si>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</si>
  <si>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</si>
  <si>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</si>
  <si>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</si>
  <si>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</si>
  <si>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</si>
  <si>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</si>
  <si>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</si>
  <si>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</si>
  <si>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</si>
  <si>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</si>
  <si>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</si>
  <si>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</si>
  <si>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</si>
  <si>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</si>
  <si>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</si>
  <si>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</si>
  <si>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</si>
  <si>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</si>
  <si>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</si>
  <si>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</si>
  <si>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</si>
  <si>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</si>
  <si>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</si>
  <si>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</si>
  <si>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</si>
  <si>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</si>
  <si>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</si>
  <si>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</si>
  <si>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</si>
  <si>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</si>
  <si>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</si>
  <si>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</si>
  <si>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</si>
  <si>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</si>
  <si>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</si>
  <si>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</si>
  <si>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</si>
  <si>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</si>
  <si>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</si>
  <si>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</si>
  <si>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</si>
  <si>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</si>
  <si>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</si>
  <si>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</si>
  <si>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</si>
  <si>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</si>
  <si>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</si>
  <si>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</si>
  <si>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</si>
  <si>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</si>
  <si>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</si>
  <si>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</si>
  <si>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</si>
  <si>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</si>
  <si>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</si>
  <si>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</si>
  <si>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</si>
  <si>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</si>
  <si>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</si>
  <si>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</si>
  <si>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</si>
  <si>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</si>
  <si>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</si>
  <si>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</si>
  <si>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</si>
  <si>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</si>
  <si>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</si>
  <si>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</si>
  <si>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</si>
  <si>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</si>
  <si>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</si>
  <si>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</si>
  <si>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</si>
  <si>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</si>
  <si>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</si>
  <si>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</si>
  <si>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</si>
  <si>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</si>
  <si>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</si>
  <si>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</si>
  <si>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</si>
  <si>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</si>
  <si>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</si>
  <si>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</si>
  <si>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</si>
  <si>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</si>
  <si>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</si>
  <si>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</si>
  <si>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</si>
  <si>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</si>
  <si>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</si>
  <si>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</si>
  <si>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</si>
  <si>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</si>
  <si>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</si>
  <si>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</si>
  <si>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</si>
  <si>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</si>
  <si>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</si>
  <si>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</si>
  <si>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</si>
  <si>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</si>
  <si>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</si>
  <si>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</si>
  <si>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</si>
  <si>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</si>
  <si>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</si>
  <si>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</si>
  <si>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</si>
  <si>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</si>
  <si>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</si>
  <si>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</si>
  <si>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</si>
  <si>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</si>
  <si>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</si>
  <si>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</si>
  <si>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</si>
  <si>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</si>
  <si>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</si>
  <si>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</si>
  <si>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</si>
  <si>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</si>
  <si>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</si>
  <si>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</si>
  <si>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</si>
  <si>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</si>
  <si>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</si>
  <si>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</si>
  <si>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</si>
  <si>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</si>
  <si>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</si>
  <si>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</si>
  <si>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</si>
  <si>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</si>
  <si>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</si>
  <si>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</si>
  <si>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</si>
  <si>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</si>
  <si>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</si>
  <si>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</si>
  <si>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</si>
  <si>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</si>
  <si>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</si>
  <si>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</si>
  <si>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</si>
  <si>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</si>
  <si>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</si>
  <si>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</si>
  <si>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</si>
  <si>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</si>
  <si>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</si>
  <si>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</si>
  <si>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</si>
  <si>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</si>
  <si>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</si>
  <si>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</si>
  <si>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</si>
  <si>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</si>
  <si>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</si>
  <si>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</si>
  <si>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</si>
  <si>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</si>
  <si>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</si>
  <si>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</si>
  <si>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</si>
  <si>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</si>
  <si>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</si>
  <si>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</si>
  <si>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</si>
  <si>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</si>
  <si>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</si>
  <si>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</si>
  <si>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</si>
  <si>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</si>
  <si>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</si>
  <si>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</si>
  <si>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</si>
  <si>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</si>
  <si>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</si>
  <si>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</si>
  <si>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</si>
  <si>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</si>
  <si>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</si>
  <si>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</si>
  <si>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</si>
  <si>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</si>
  <si>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</si>
  <si>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</si>
  <si>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</si>
  <si>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</si>
  <si>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</si>
  <si>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</si>
  <si>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</si>
  <si>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</si>
  <si>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</si>
  <si>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</si>
  <si>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</si>
  <si>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</si>
  <si>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</si>
  <si>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</si>
  <si>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</si>
  <si>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</si>
  <si>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</si>
  <si>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</si>
  <si>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</si>
  <si>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</si>
  <si>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</si>
  <si>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</si>
  <si>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</si>
  <si>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</si>
  <si>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</si>
  <si>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</si>
  <si>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</si>
  <si>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</si>
  <si>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</si>
  <si>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</si>
  <si>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</si>
  <si>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</si>
  <si>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</si>
  <si>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</si>
  <si>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</si>
  <si>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</si>
  <si>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</si>
  <si>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</si>
  <si>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</si>
  <si>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</si>
  <si>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</si>
  <si>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</si>
  <si>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</si>
  <si>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</si>
  <si>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</si>
  <si>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</si>
  <si>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</si>
  <si>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</si>
  <si>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</si>
  <si>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</si>
  <si>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</si>
  <si>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</si>
  <si>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</si>
  <si>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</si>
  <si>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</si>
  <si>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</si>
  <si>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</si>
  <si>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</si>
  <si>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</si>
  <si>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</si>
  <si>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</si>
  <si>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</si>
  <si>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</si>
  <si>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</si>
  <si>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</si>
  <si>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</si>
  <si>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</si>
  <si>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</si>
  <si>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</si>
  <si>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</si>
  <si>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</si>
  <si>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</si>
  <si>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</si>
  <si>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</si>
  <si>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</si>
  <si>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</si>
  <si>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</si>
  <si>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</si>
  <si>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</si>
  <si>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</si>
  <si>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</si>
  <si>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</si>
  <si>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</si>
  <si>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</si>
  <si>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</si>
  <si>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</si>
  <si>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</si>
  <si>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</si>
  <si>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</si>
  <si>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</si>
  <si>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</si>
  <si>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</si>
  <si>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</si>
  <si>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</si>
  <si>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</si>
  <si>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</si>
  <si>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</si>
  <si>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</si>
  <si>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</si>
  <si>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</si>
  <si>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</si>
  <si>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</si>
  <si>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</si>
  <si>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</si>
  <si>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</si>
  <si>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</si>
  <si>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</si>
  <si>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</si>
  <si>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</si>
  <si>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</si>
  <si>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</si>
  <si>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</si>
  <si>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</si>
  <si>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</si>
  <si>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</si>
  <si>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</si>
  <si>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</si>
  <si>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</si>
  <si>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</si>
  <si>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</si>
  <si>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</si>
  <si>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</si>
  <si>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</si>
  <si>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</si>
  <si>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</si>
  <si>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</si>
  <si>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</si>
  <si>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</si>
  <si>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</si>
  <si>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</si>
  <si>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</si>
  <si>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</si>
  <si>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</si>
  <si>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</si>
  <si>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</si>
  <si>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</si>
  <si>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</si>
  <si>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</si>
  <si>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</si>
  <si>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</si>
  <si>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</si>
  <si>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</si>
  <si>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</si>
  <si>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</si>
  <si>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</si>
  <si>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</si>
  <si>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</si>
  <si>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</si>
  <si>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</si>
  <si>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</si>
  <si>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</si>
  <si>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</si>
  <si>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</si>
  <si>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</si>
  <si>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</si>
  <si>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</si>
  <si>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</si>
  <si>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</si>
  <si>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</si>
  <si>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</si>
  <si>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</si>
  <si>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</si>
  <si>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</si>
  <si>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</si>
  <si>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</si>
  <si>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</si>
  <si>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</si>
  <si>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</si>
  <si>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</si>
  <si>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</si>
  <si>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</si>
  <si>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</si>
  <si>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</si>
  <si>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</si>
  <si>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</si>
  <si>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</si>
  <si>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</si>
  <si>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</si>
  <si>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</si>
  <si>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</si>
  <si>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</si>
  <si>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</si>
  <si>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</si>
  <si>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</si>
  <si>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</si>
  <si>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</si>
  <si>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</si>
  <si>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</si>
  <si>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</si>
  <si>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</si>
  <si>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</si>
  <si>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</si>
  <si>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</si>
  <si>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</si>
  <si>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</si>
  <si>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</si>
  <si>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</si>
  <si>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</si>
  <si>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</si>
  <si>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</si>
  <si>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</si>
  <si>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</si>
  <si>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</si>
  <si>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</si>
  <si>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</si>
  <si>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</si>
  <si>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</si>
  <si>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</si>
  <si>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</si>
  <si>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</si>
  <si>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</si>
  <si>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</si>
  <si>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</si>
  <si>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</si>
  <si>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</si>
  <si>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</si>
  <si>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</si>
  <si>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</si>
  <si>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</si>
  <si>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</si>
  <si>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</si>
  <si>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</si>
  <si>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</si>
  <si>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</si>
  <si>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</si>
  <si>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</si>
  <si>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</si>
  <si>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</si>
  <si>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</si>
  <si>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</si>
  <si>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</si>
  <si>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</si>
  <si>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</si>
  <si>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</si>
  <si>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</si>
  <si>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</si>
  <si>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</si>
  <si>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</si>
  <si>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</si>
  <si>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</si>
  <si>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</si>
  <si>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</si>
  <si>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</si>
  <si>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</si>
  <si>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</si>
  <si>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</si>
  <si>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</si>
  <si>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</si>
  <si>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</si>
  <si>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</si>
  <si>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</si>
  <si>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</si>
  <si>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</si>
  <si>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</si>
  <si>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</si>
  <si>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</si>
  <si>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</si>
  <si>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</si>
  <si>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</si>
  <si>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</si>
  <si>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</si>
  <si>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</si>
  <si>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</si>
  <si>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</si>
  <si>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</si>
  <si>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</si>
  <si>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</si>
  <si>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</si>
  <si>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</si>
  <si>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</si>
  <si>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</si>
  <si>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</si>
  <si>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</si>
  <si>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</si>
  <si>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</si>
  <si>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</si>
  <si>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</si>
  <si>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</si>
  <si>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</si>
  <si>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</si>
  <si>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</si>
  <si>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</si>
  <si>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</si>
  <si>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</si>
  <si>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</si>
  <si>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</si>
  <si>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</si>
  <si>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</si>
  <si>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</si>
  <si>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</si>
  <si>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</si>
  <si>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</si>
  <si>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</si>
  <si>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</si>
  <si>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</si>
  <si>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</si>
  <si>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</si>
  <si>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</si>
  <si>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</si>
  <si>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</si>
  <si>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</si>
  <si>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</si>
  <si>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</si>
  <si>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</si>
  <si>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</si>
  <si>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</si>
  <si>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</si>
  <si>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</si>
  <si>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</si>
  <si>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</si>
  <si>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</si>
  <si>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</si>
  <si>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</si>
  <si>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</si>
  <si>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</si>
  <si>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</si>
  <si>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</si>
  <si>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</si>
  <si>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</si>
  <si>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</si>
  <si>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</si>
  <si>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</si>
  <si>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</si>
  <si>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</si>
  <si>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</si>
  <si>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</si>
  <si>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</si>
  <si>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</si>
  <si>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</si>
  <si>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</si>
  <si>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</si>
  <si>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</si>
  <si>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</si>
  <si>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</si>
  <si>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</si>
  <si>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</si>
  <si>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</si>
  <si>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</si>
  <si>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</si>
  <si>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</si>
  <si>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</si>
  <si>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</si>
  <si>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</si>
  <si>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</si>
  <si>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</si>
  <si>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</si>
  <si>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</si>
  <si>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</si>
  <si>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</si>
  <si>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</si>
  <si>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</si>
  <si>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</si>
  <si>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</si>
  <si>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</si>
  <si>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</si>
  <si>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</si>
  <si>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</si>
  <si>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</si>
  <si>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</si>
  <si>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</si>
  <si>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</si>
  <si>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</si>
  <si>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</si>
  <si>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</si>
  <si>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</si>
  <si>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</si>
  <si>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</si>
  <si>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</si>
  <si>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</si>
  <si>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</si>
  <si>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</si>
  <si>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</si>
  <si>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</si>
  <si>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</si>
  <si>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</si>
  <si>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</si>
  <si>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</si>
  <si>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</si>
  <si>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</si>
  <si>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</si>
  <si>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</si>
  <si>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</si>
  <si>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</si>
  <si>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</si>
  <si>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</si>
  <si>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</si>
  <si>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</si>
  <si>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</si>
  <si>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</si>
  <si>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</si>
  <si>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</si>
  <si>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</si>
  <si>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</si>
  <si>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</si>
  <si>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</si>
  <si>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</si>
  <si>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</si>
  <si>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</si>
  <si>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</si>
  <si>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</si>
  <si>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</si>
  <si>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</si>
  <si>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</si>
  <si>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</si>
  <si>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</si>
  <si>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</si>
  <si>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</si>
  <si>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</si>
  <si>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</si>
  <si>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</si>
  <si>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</si>
  <si>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</si>
  <si>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</si>
  <si>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</si>
  <si>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</si>
  <si>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</si>
  <si>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</si>
  <si>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</si>
  <si>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</si>
  <si>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</si>
  <si>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</si>
  <si>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</si>
  <si>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</si>
  <si>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</si>
  <si>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</si>
  <si>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</si>
  <si>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</si>
  <si>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</si>
  <si>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</si>
  <si>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</si>
  <si>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</si>
  <si>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</si>
  <si>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</si>
  <si>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</si>
  <si>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</si>
  <si>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</si>
  <si>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</si>
  <si>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</si>
  <si>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</si>
  <si>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</si>
  <si>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</si>
  <si>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</si>
  <si>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</si>
  <si>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</si>
  <si>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</si>
  <si>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</si>
  <si>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</si>
  <si>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</si>
  <si>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</si>
  <si>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</si>
  <si>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</si>
  <si>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</si>
  <si>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</si>
  <si>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</si>
  <si>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</si>
  <si>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</si>
  <si>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</si>
  <si>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</si>
  <si>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</si>
  <si>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</si>
  <si>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</si>
  <si>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</si>
  <si>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</si>
  <si>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</si>
  <si>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</si>
  <si>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</si>
  <si>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</si>
  <si>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</si>
  <si>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</si>
  <si>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</si>
  <si>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</si>
  <si>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</si>
  <si>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</si>
  <si>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</si>
  <si>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</si>
  <si>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</si>
  <si>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</si>
  <si>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</si>
  <si>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</si>
  <si>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</si>
  <si>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</si>
  <si>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</si>
  <si>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</si>
  <si>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</si>
  <si>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</si>
  <si>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</si>
  <si>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</si>
  <si>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</si>
  <si>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</si>
  <si>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</si>
  <si>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</si>
  <si>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</si>
  <si>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</si>
  <si>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</si>
  <si>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</si>
  <si>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</si>
  <si>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</si>
  <si>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</si>
  <si>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</si>
  <si>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</si>
  <si>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</si>
  <si>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</si>
  <si>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</si>
  <si>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</si>
  <si>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</si>
  <si>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</si>
  <si>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</si>
  <si>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</si>
  <si>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</si>
  <si>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</si>
  <si>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</si>
  <si>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</si>
  <si>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</si>
  <si>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</si>
  <si>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</si>
  <si>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</si>
  <si>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</si>
  <si>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</si>
  <si>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</si>
  <si>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</si>
  <si>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</si>
  <si>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</si>
  <si>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</si>
  <si>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</si>
  <si>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</si>
  <si>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</si>
  <si>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</si>
  <si>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</si>
  <si>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</si>
  <si>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</si>
  <si>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</si>
  <si>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</si>
  <si>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</si>
  <si>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</si>
  <si>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</si>
  <si>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</si>
  <si>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</si>
  <si>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</si>
  <si>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</si>
  <si>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</si>
  <si>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</si>
  <si>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</si>
  <si>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</si>
  <si>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</si>
  <si>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</si>
  <si>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</si>
  <si>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</si>
  <si>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</si>
  <si>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</si>
  <si>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</si>
  <si>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</si>
  <si>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</si>
  <si>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</si>
  <si>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</si>
  <si>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</si>
  <si>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</si>
  <si>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</si>
  <si>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</si>
  <si>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</si>
  <si>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</si>
  <si>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</si>
  <si>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</si>
  <si>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</si>
  <si>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</si>
  <si>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</si>
  <si>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</si>
  <si>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</si>
  <si>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</si>
  <si>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</si>
  <si>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</si>
  <si>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</si>
  <si>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</si>
  <si>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</si>
  <si>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</si>
  <si>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</si>
  <si>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</si>
  <si>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</si>
  <si>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</si>
  <si>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</si>
  <si>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</si>
  <si>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</si>
  <si>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</si>
  <si>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</si>
  <si>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</si>
  <si>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</si>
  <si>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</si>
  <si>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</si>
  <si>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</si>
  <si>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</si>
  <si>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</si>
  <si>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</si>
  <si>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</si>
  <si>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</si>
  <si>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</si>
  <si>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</si>
  <si>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</si>
  <si>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</si>
  <si>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</si>
  <si>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</si>
  <si>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</si>
  <si>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</si>
  <si>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</si>
  <si>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</si>
  <si>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</si>
  <si>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</si>
  <si>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</si>
  <si>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</si>
  <si>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</si>
  <si>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</si>
  <si>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</si>
  <si>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</si>
  <si>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</si>
  <si>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</si>
  <si>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</si>
  <si>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</si>
  <si>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</si>
  <si>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</si>
  <si>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</si>
  <si>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</si>
  <si>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</si>
  <si>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</si>
  <si>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</si>
  <si>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</si>
  <si>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</si>
  <si>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</si>
  <si>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</si>
  <si>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</si>
  <si>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</si>
  <si>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</si>
  <si>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</si>
  <si>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</si>
  <si>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</si>
  <si>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</si>
  <si>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</si>
  <si>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</si>
  <si>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</si>
  <si>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</si>
  <si>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</si>
  <si>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</si>
  <si>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</si>
  <si>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</si>
  <si>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</si>
  <si>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</si>
  <si>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</si>
  <si>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</si>
  <si>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</si>
  <si>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</si>
  <si>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</si>
  <si>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</si>
  <si>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</si>
  <si>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</si>
  <si>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</si>
  <si>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</si>
  <si>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</si>
  <si>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</si>
  <si>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</si>
  <si>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</si>
  <si>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</si>
  <si>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</si>
  <si>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</si>
  <si>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</si>
  <si>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</si>
  <si>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</si>
  <si>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</si>
  <si>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</si>
  <si>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</si>
  <si>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</si>
  <si>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</si>
  <si>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</si>
  <si>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</si>
  <si>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</si>
  <si>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</si>
  <si>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</si>
  <si>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</si>
  <si>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</si>
  <si>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</si>
  <si>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</si>
  <si>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</si>
  <si>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</si>
  <si>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</si>
  <si>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</si>
  <si>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</si>
  <si>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</si>
  <si>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</si>
  <si>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</si>
  <si>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</si>
  <si>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</si>
  <si>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</si>
  <si>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</si>
  <si>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</si>
  <si>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</si>
  <si>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</si>
  <si>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</si>
  <si>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</si>
  <si>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</si>
  <si>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</si>
  <si>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</si>
  <si>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</si>
  <si>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</si>
  <si>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</si>
  <si>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</si>
  <si>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</si>
  <si>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</si>
  <si>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</si>
  <si>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</si>
  <si>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</si>
  <si>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</si>
  <si>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</si>
  <si>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</si>
  <si>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</si>
  <si>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</si>
  <si>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</si>
  <si>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</si>
  <si>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</si>
  <si>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</si>
  <si>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</si>
  <si>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</si>
  <si>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</si>
  <si>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</si>
  <si>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</si>
  <si>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</si>
  <si>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</si>
  <si>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</si>
  <si>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</si>
  <si>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</si>
  <si>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</si>
  <si>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</si>
  <si>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</si>
  <si>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</si>
  <si>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</si>
  <si>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</si>
  <si>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</si>
  <si>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</si>
  <si>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</si>
  <si>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</si>
  <si>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</si>
  <si>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</si>
  <si>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</si>
  <si>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</si>
  <si>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</si>
  <si>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</si>
  <si>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</si>
  <si>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</si>
  <si>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</si>
  <si>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</si>
  <si>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</si>
  <si>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</si>
  <si>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</si>
  <si>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</si>
  <si>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</si>
  <si>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</si>
  <si>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</si>
  <si>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</si>
  <si>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</si>
  <si>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</si>
  <si>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</si>
  <si>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</si>
  <si>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</si>
  <si>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</si>
  <si>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</si>
  <si>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</si>
  <si>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</si>
  <si>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</si>
  <si>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</si>
  <si>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</si>
  <si>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</si>
  <si>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</si>
  <si>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</si>
  <si>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</si>
  <si>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</si>
  <si>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</si>
  <si>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</si>
  <si>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</si>
  <si>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</si>
  <si>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</si>
  <si>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</si>
  <si>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</si>
  <si>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</si>
  <si>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</si>
  <si>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</si>
  <si>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</si>
  <si>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</si>
  <si>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</si>
  <si>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</si>
  <si>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</si>
  <si>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</si>
  <si>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</si>
  <si>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</si>
  <si>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</si>
  <si>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</si>
  <si>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</si>
  <si>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</si>
  <si>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</si>
  <si>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</si>
  <si>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</si>
  <si>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</si>
  <si>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</si>
  <si>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</si>
  <si>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</si>
  <si>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</si>
  <si>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</si>
  <si>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</si>
  <si>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</si>
  <si>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</si>
  <si>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</si>
  <si>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</si>
  <si>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</si>
  <si>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</si>
  <si>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</si>
  <si>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</si>
  <si>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</si>
  <si>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</si>
  <si>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</si>
  <si>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</si>
  <si>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</si>
  <si>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</si>
  <si>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</si>
  <si>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</si>
  <si>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</si>
  <si>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</si>
  <si>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</si>
  <si>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</si>
  <si>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</si>
  <si>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</si>
  <si>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</si>
  <si>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</si>
  <si>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</si>
  <si>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</si>
  <si>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</si>
  <si>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</si>
  <si>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</si>
  <si>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</si>
  <si>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</si>
  <si>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</si>
  <si>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</si>
  <si>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</si>
  <si>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</si>
  <si>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</si>
  <si>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</si>
  <si>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</si>
  <si>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</si>
  <si>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</si>
  <si>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</si>
  <si>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</si>
  <si>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</si>
  <si>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</si>
  <si>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</si>
  <si>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</si>
  <si>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</si>
  <si>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</si>
  <si>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</si>
  <si>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</si>
  <si>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</si>
  <si>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</si>
  <si>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</si>
  <si>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</si>
  <si>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</si>
  <si>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</si>
  <si>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</si>
  <si>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</si>
  <si>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</si>
  <si>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</si>
  <si>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</si>
  <si>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</si>
  <si>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</si>
  <si>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</si>
  <si>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</si>
  <si>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</si>
  <si>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</si>
  <si>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</si>
  <si>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</si>
  <si>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</si>
  <si>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</si>
  <si>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</si>
  <si>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</si>
  <si>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</si>
  <si>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サービス区分</t>
  </si>
  <si>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14"/>
  </si>
  <si>
    <t>！「その他」を選択する場合は、チェックボックスへのチェック（✓）とカッコ内への具体的な給与の種類の記載を両方行ってください。</t>
    <rPh sb="4" eb="5">
      <t>タ</t>
    </rPh>
    <rPh sb="7" eb="9">
      <t>センタク</t>
    </rPh>
    <rPh sb="11" eb="13">
      <t>バアイ</t>
    </rPh>
    <rPh sb="36" eb="37">
      <t>ナイ</t>
    </rPh>
    <rPh sb="39" eb="42">
      <t>グタイテキ</t>
    </rPh>
    <rPh sb="43" eb="45">
      <t>キュウヨ</t>
    </rPh>
    <rPh sb="46" eb="48">
      <t>シュルイ</t>
    </rPh>
    <rPh sb="49" eb="51">
      <t>キサイ</t>
    </rPh>
    <rPh sb="52" eb="54">
      <t>リョウホウ</t>
    </rPh>
    <rPh sb="54" eb="55">
      <t>オコナ</t>
    </rPh>
    <phoneticPr fontId="14"/>
  </si>
  <si>
    <t>！「次のイからハまでのすべての基準を満たす。」の欄が「○」でないのに、左のチェックボックスにチェック（✔）が入っていません。</t>
    <rPh sb="24" eb="25">
      <t>ラン</t>
    </rPh>
    <rPh sb="35" eb="36">
      <t>ヒダリ</t>
    </rPh>
    <phoneticPr fontId="14"/>
  </si>
  <si>
    <t>！「次のイとロの両方の基準を満たす。」の欄が「〇」でないのに、左のチェックボックスにチェック（✔）が入っていません。</t>
    <phoneticPr fontId="14"/>
  </si>
  <si>
    <t>！「次のイとロの両方の基準を満たす。」の欄が「〇」でないのに、左のチェックボックスにチェック（✔）が入っていません。</t>
    <rPh sb="20" eb="21">
      <t>ラン</t>
    </rPh>
    <rPh sb="31" eb="32">
      <t>ヒダリ</t>
    </rPh>
    <phoneticPr fontId="14"/>
  </si>
  <si>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14"/>
  </si>
  <si>
    <t>！チェックボックスに必要なチェック（✔）が入っていない項目があります。</t>
    <rPh sb="10" eb="12">
      <t>ヒツヨウ</t>
    </rPh>
    <rPh sb="27" eb="29">
      <t>コウモク</t>
    </rPh>
    <phoneticPr fontId="14"/>
  </si>
  <si>
    <t>加算区分</t>
    <rPh sb="0" eb="2">
      <t>カサン</t>
    </rPh>
    <rPh sb="2" eb="4">
      <t>クブン</t>
    </rPh>
    <phoneticPr fontId="6"/>
  </si>
  <si>
    <t>加算率</t>
    <rPh sb="0" eb="3">
      <t>カサンリツ</t>
    </rPh>
    <phoneticPr fontId="6"/>
  </si>
  <si>
    <t>１　基本情報</t>
    <rPh sb="2" eb="4">
      <t>キホン</t>
    </rPh>
    <rPh sb="4" eb="6">
      <t>ジョウホウ</t>
    </rPh>
    <phoneticPr fontId="14"/>
  </si>
  <si>
    <t>法人所在地</t>
    <rPh sb="0" eb="2">
      <t>ホウジン</t>
    </rPh>
    <rPh sb="2" eb="5">
      <t>ショザイチ</t>
    </rPh>
    <phoneticPr fontId="14"/>
  </si>
  <si>
    <t>書類作成担当者</t>
    <rPh sb="0" eb="2">
      <t>ショルイ</t>
    </rPh>
    <rPh sb="2" eb="4">
      <t>サクセイ</t>
    </rPh>
    <rPh sb="4" eb="7">
      <t>タントウシャ</t>
    </rPh>
    <phoneticPr fontId="14"/>
  </si>
  <si>
    <t>連絡先</t>
    <rPh sb="0" eb="3">
      <t>レンラクサキ</t>
    </rPh>
    <phoneticPr fontId="14"/>
  </si>
  <si>
    <t>（１）基本情報</t>
    <rPh sb="3" eb="5">
      <t>キホン</t>
    </rPh>
    <rPh sb="5" eb="7">
      <t>ジョウホウ</t>
    </rPh>
    <phoneticPr fontId="6"/>
  </si>
  <si>
    <t>新加算Ⅴ(１)</t>
    <rPh sb="0" eb="3">
      <t>シンカサン</t>
    </rPh>
    <phoneticPr fontId="24"/>
  </si>
  <si>
    <t>新加算Ⅴ(２)</t>
    <rPh sb="0" eb="3">
      <t>シンカサン</t>
    </rPh>
    <phoneticPr fontId="24"/>
  </si>
  <si>
    <t>新加算Ⅴ(３)</t>
    <rPh sb="0" eb="3">
      <t>シンカサン</t>
    </rPh>
    <phoneticPr fontId="24"/>
  </si>
  <si>
    <t>新加算Ⅴ(４)</t>
    <rPh sb="0" eb="3">
      <t>シンカサン</t>
    </rPh>
    <phoneticPr fontId="24"/>
  </si>
  <si>
    <t>新加算Ⅴ(５)</t>
    <rPh sb="0" eb="3">
      <t>シンカサン</t>
    </rPh>
    <phoneticPr fontId="24"/>
  </si>
  <si>
    <t>新加算Ⅴ(６)</t>
    <rPh sb="0" eb="3">
      <t>シンカサン</t>
    </rPh>
    <phoneticPr fontId="24"/>
  </si>
  <si>
    <t>新加算Ⅴ(７)</t>
    <rPh sb="0" eb="3">
      <t>シンカサン</t>
    </rPh>
    <phoneticPr fontId="24"/>
  </si>
  <si>
    <t>新加算Ⅴ(８)</t>
    <rPh sb="0" eb="3">
      <t>シンカサン</t>
    </rPh>
    <phoneticPr fontId="24"/>
  </si>
  <si>
    <t>新加算Ⅴ(９)</t>
    <rPh sb="0" eb="3">
      <t>シンカサン</t>
    </rPh>
    <phoneticPr fontId="24"/>
  </si>
  <si>
    <t>新加算Ⅴ(10)</t>
    <rPh sb="0" eb="3">
      <t>シンカサン</t>
    </rPh>
    <phoneticPr fontId="24"/>
  </si>
  <si>
    <t>新加算Ⅴ(11)</t>
    <rPh sb="0" eb="3">
      <t>シンカサン</t>
    </rPh>
    <phoneticPr fontId="24"/>
  </si>
  <si>
    <t>新加算Ⅴ(12)</t>
    <rPh sb="0" eb="3">
      <t>シンカサン</t>
    </rPh>
    <phoneticPr fontId="24"/>
  </si>
  <si>
    <t>新加算Ⅴ(13)</t>
    <rPh sb="0" eb="3">
      <t>シンカサン</t>
    </rPh>
    <phoneticPr fontId="24"/>
  </si>
  <si>
    <t>新加算Ⅴ(14)</t>
    <rPh sb="0" eb="3">
      <t>シンカサン</t>
    </rPh>
    <phoneticPr fontId="24"/>
  </si>
  <si>
    <t>月額賃金改善要件Ⅱ</t>
    <rPh sb="0" eb="2">
      <t>ゲツガク</t>
    </rPh>
    <rPh sb="2" eb="4">
      <t>チンギン</t>
    </rPh>
    <rPh sb="4" eb="6">
      <t>カイゼン</t>
    </rPh>
    <rPh sb="6" eb="8">
      <t>ヨウケン</t>
    </rPh>
    <phoneticPr fontId="6"/>
  </si>
  <si>
    <t>キャリアパス要件Ⅰ</t>
    <rPh sb="6" eb="8">
      <t>ヨウケン</t>
    </rPh>
    <phoneticPr fontId="6"/>
  </si>
  <si>
    <t>キャリアパス要件Ⅱ</t>
    <rPh sb="6" eb="8">
      <t>ヨウケン</t>
    </rPh>
    <phoneticPr fontId="6"/>
  </si>
  <si>
    <t>キャリアパス要件Ⅲ</t>
    <rPh sb="6" eb="8">
      <t>ヨウケン</t>
    </rPh>
    <phoneticPr fontId="6"/>
  </si>
  <si>
    <t>キャリアパス要件Ⅳ</t>
    <rPh sb="6" eb="8">
      <t>ヨウケン</t>
    </rPh>
    <phoneticPr fontId="6"/>
  </si>
  <si>
    <t>キャリアパス要件Ⅴ</t>
    <rPh sb="6" eb="8">
      <t>ヨウケン</t>
    </rPh>
    <phoneticPr fontId="6"/>
  </si>
  <si>
    <t>職場環境等要件の上位区分</t>
    <rPh sb="0" eb="7">
      <t>ショクバカンキョウトウヨウケン</t>
    </rPh>
    <rPh sb="8" eb="10">
      <t>ジョウイ</t>
    </rPh>
    <rPh sb="10" eb="12">
      <t>クブン</t>
    </rPh>
    <phoneticPr fontId="6"/>
  </si>
  <si>
    <t>！R7年度以降は、満たさないと加算率が下がります。</t>
    <phoneticPr fontId="6"/>
  </si>
  <si>
    <t>！R6年度・R7年度ともに、満たさなくても、加算率は下がりません。</t>
    <phoneticPr fontId="6"/>
  </si>
  <si>
    <t>新規に増加する加算の見込額</t>
    <rPh sb="0" eb="2">
      <t>シンキ</t>
    </rPh>
    <rPh sb="3" eb="5">
      <t>ゾウカ</t>
    </rPh>
    <rPh sb="7" eb="9">
      <t>カサン</t>
    </rPh>
    <rPh sb="10" eb="12">
      <t>ミコミ</t>
    </rPh>
    <rPh sb="12" eb="13">
      <t>ガク</t>
    </rPh>
    <phoneticPr fontId="14"/>
  </si>
  <si>
    <t>処遇加算</t>
    <rPh sb="2" eb="4">
      <t>カサン</t>
    </rPh>
    <phoneticPr fontId="14"/>
  </si>
  <si>
    <t>特定加算</t>
    <rPh sb="0" eb="2">
      <t>トクテイ</t>
    </rPh>
    <rPh sb="2" eb="4">
      <t>カサン</t>
    </rPh>
    <phoneticPr fontId="14"/>
  </si>
  <si>
    <t>新加算</t>
    <rPh sb="0" eb="1">
      <t>シン</t>
    </rPh>
    <rPh sb="1" eb="3">
      <t>カサン</t>
    </rPh>
    <phoneticPr fontId="14"/>
  </si>
  <si>
    <t>新加算Ⅳの1/2の見込額</t>
    <rPh sb="0" eb="3">
      <t>シンカサン</t>
    </rPh>
    <rPh sb="9" eb="11">
      <t>ミコミ</t>
    </rPh>
    <rPh sb="11" eb="12">
      <t>ガク</t>
    </rPh>
    <phoneticPr fontId="14"/>
  </si>
  <si>
    <t>新加算Ⅳの1/2</t>
    <rPh sb="0" eb="3">
      <t>シンカサン</t>
    </rPh>
    <phoneticPr fontId="14"/>
  </si>
  <si>
    <t>合計</t>
    <rPh sb="0" eb="2">
      <t>ゴウケイ</t>
    </rPh>
    <phoneticPr fontId="14"/>
  </si>
  <si>
    <t>新規に増加する旧ベア加算相当</t>
    <rPh sb="0" eb="2">
      <t>シンキ</t>
    </rPh>
    <rPh sb="3" eb="5">
      <t>ゾウカ</t>
    </rPh>
    <rPh sb="7" eb="8">
      <t>キュウ</t>
    </rPh>
    <rPh sb="10" eb="12">
      <t>カサン</t>
    </rPh>
    <rPh sb="12" eb="14">
      <t>ソウトウ</t>
    </rPh>
    <phoneticPr fontId="14"/>
  </si>
  <si>
    <t>旧ベア加算相当</t>
    <rPh sb="0" eb="1">
      <t>キュウ</t>
    </rPh>
    <rPh sb="3" eb="5">
      <t>カサン</t>
    </rPh>
    <rPh sb="5" eb="7">
      <t>ソウトウ</t>
    </rPh>
    <phoneticPr fontId="14"/>
  </si>
  <si>
    <t>月額賃金Ⅱ</t>
    <rPh sb="0" eb="4">
      <t>ゲツガクチンギン</t>
    </rPh>
    <phoneticPr fontId="14"/>
  </si>
  <si>
    <t>キャリアパスⅠ</t>
    <phoneticPr fontId="14"/>
  </si>
  <si>
    <t>キャリアパスⅡ</t>
    <phoneticPr fontId="14"/>
  </si>
  <si>
    <t>キャリアパスⅢ</t>
    <phoneticPr fontId="14"/>
  </si>
  <si>
    <t>キャリアパスⅣ</t>
    <phoneticPr fontId="14"/>
  </si>
  <si>
    <t>キャリアパスⅤ</t>
    <phoneticPr fontId="14"/>
  </si>
  <si>
    <t>職場環境等</t>
    <rPh sb="0" eb="5">
      <t>ショクバカンキョウトウ</t>
    </rPh>
    <phoneticPr fontId="14"/>
  </si>
  <si>
    <t>（２）新加算への推奨の移行パターン</t>
    <rPh sb="3" eb="6">
      <t>シンカサン</t>
    </rPh>
    <rPh sb="8" eb="10">
      <t>スイショウ</t>
    </rPh>
    <rPh sb="11" eb="13">
      <t>イコウ</t>
    </rPh>
    <phoneticPr fontId="6"/>
  </si>
  <si>
    <t>（３）令和６年４月以降の各要件の充足予定</t>
    <rPh sb="3" eb="5">
      <t>レイワ</t>
    </rPh>
    <rPh sb="6" eb="7">
      <t>ネン</t>
    </rPh>
    <rPh sb="8" eb="9">
      <t>ガツ</t>
    </rPh>
    <rPh sb="9" eb="11">
      <t>イコウ</t>
    </rPh>
    <rPh sb="12" eb="13">
      <t>カク</t>
    </rPh>
    <rPh sb="13" eb="15">
      <t>ヨウケン</t>
    </rPh>
    <rPh sb="16" eb="18">
      <t>ジュウソク</t>
    </rPh>
    <rPh sb="18" eb="20">
      <t>ヨテイ</t>
    </rPh>
    <phoneticPr fontId="14"/>
  </si>
  <si>
    <t>新加算Ⅰ</t>
    <rPh sb="0" eb="3">
      <t>シンカサン</t>
    </rPh>
    <phoneticPr fontId="6"/>
  </si>
  <si>
    <t>新加算Ⅱ</t>
    <rPh sb="0" eb="3">
      <t>シンカサン</t>
    </rPh>
    <phoneticPr fontId="6"/>
  </si>
  <si>
    <t>新加算Ⅲ</t>
    <rPh sb="0" eb="3">
      <t>シンカサン</t>
    </rPh>
    <phoneticPr fontId="6"/>
  </si>
  <si>
    <t>自然体で移行</t>
    <rPh sb="0" eb="3">
      <t>シゼンタイ</t>
    </rPh>
    <rPh sb="4" eb="6">
      <t>イコウ</t>
    </rPh>
    <phoneticPr fontId="6"/>
  </si>
  <si>
    <r>
      <t>キャリアパス
要件Ⅰ
(</t>
    </r>
    <r>
      <rPr>
        <sz val="8"/>
        <color theme="1"/>
        <rFont val="ＭＳ ゴシック"/>
        <family val="3"/>
        <charset val="128"/>
      </rPr>
      <t>任用要件・賃金体系の整備等)</t>
    </r>
    <phoneticPr fontId="14"/>
  </si>
  <si>
    <r>
      <t xml:space="preserve">キャリアパス
要件Ⅱ
</t>
    </r>
    <r>
      <rPr>
        <sz val="8"/>
        <color theme="1"/>
        <rFont val="ＭＳ ゴシック"/>
        <family val="3"/>
        <charset val="128"/>
      </rPr>
      <t>(研修の実施等)</t>
    </r>
    <phoneticPr fontId="14"/>
  </si>
  <si>
    <r>
      <t>キャリアパス
要件Ⅲ
(</t>
    </r>
    <r>
      <rPr>
        <sz val="8"/>
        <color theme="1"/>
        <rFont val="ＭＳ ゴシック"/>
        <family val="3"/>
        <charset val="128"/>
      </rPr>
      <t>昇給の仕組みの整備等)</t>
    </r>
    <phoneticPr fontId="14"/>
  </si>
  <si>
    <r>
      <t>キャリアパス要件Ⅳ(</t>
    </r>
    <r>
      <rPr>
        <sz val="8"/>
        <color theme="1"/>
        <rFont val="ＭＳ ゴシック"/>
        <family val="3"/>
        <charset val="128"/>
      </rPr>
      <t>改善後の賃金要件)</t>
    </r>
    <rPh sb="6" eb="8">
      <t>ヨウケン</t>
    </rPh>
    <phoneticPr fontId="14"/>
  </si>
  <si>
    <r>
      <t>キャリアパス要件Ⅴ(</t>
    </r>
    <r>
      <rPr>
        <sz val="8"/>
        <color theme="1"/>
        <rFont val="ＭＳ ゴシック"/>
        <family val="3"/>
        <charset val="128"/>
      </rPr>
      <t>介護福祉士の配置等)</t>
    </r>
    <rPh sb="6" eb="8">
      <t>ヨウケン</t>
    </rPh>
    <phoneticPr fontId="14"/>
  </si>
  <si>
    <t>職場環境等要件の上位区分</t>
    <rPh sb="0" eb="7">
      <t>ショクバカンキョウトウヨウケン</t>
    </rPh>
    <rPh sb="8" eb="10">
      <t>ジョウイ</t>
    </rPh>
    <rPh sb="10" eb="12">
      <t>クブン</t>
    </rPh>
    <phoneticPr fontId="14"/>
  </si>
  <si>
    <t>！（c）の見込額が(b)の令和６年度に増加する加算の見込額を超えています。</t>
    <rPh sb="5" eb="7">
      <t>ミコミ</t>
    </rPh>
    <rPh sb="7" eb="8">
      <t>ガク</t>
    </rPh>
    <rPh sb="13" eb="15">
      <t>レイワ</t>
    </rPh>
    <rPh sb="16" eb="18">
      <t>ネンド</t>
    </rPh>
    <rPh sb="19" eb="21">
      <t>ゾウカ</t>
    </rPh>
    <rPh sb="23" eb="25">
      <t>カサン</t>
    </rPh>
    <rPh sb="26" eb="28">
      <t>ミコミ</t>
    </rPh>
    <rPh sb="28" eb="29">
      <t>ガク</t>
    </rPh>
    <rPh sb="30" eb="31">
      <t>コ</t>
    </rPh>
    <phoneticPr fontId="14"/>
  </si>
  <si>
    <t>令和６年度の賃金改善に充てる必要がある加算の見込額（賃金改善が必要な額）（a - c）</t>
    <rPh sb="0" eb="2">
      <t>レイワ</t>
    </rPh>
    <rPh sb="3" eb="5">
      <t>ネンド</t>
    </rPh>
    <rPh sb="6" eb="8">
      <t>チンギン</t>
    </rPh>
    <rPh sb="8" eb="10">
      <t>カイゼン</t>
    </rPh>
    <rPh sb="11" eb="12">
      <t>ア</t>
    </rPh>
    <rPh sb="14" eb="16">
      <t>ヒツヨウ</t>
    </rPh>
    <rPh sb="19" eb="21">
      <t>カサン</t>
    </rPh>
    <rPh sb="22" eb="24">
      <t>ミコミ</t>
    </rPh>
    <rPh sb="24" eb="25">
      <t>ガク</t>
    </rPh>
    <rPh sb="26" eb="28">
      <t>チンギン</t>
    </rPh>
    <rPh sb="28" eb="30">
      <t>カイゼン</t>
    </rPh>
    <rPh sb="31" eb="33">
      <t>ヒツヨウ</t>
    </rPh>
    <rPh sb="34" eb="35">
      <t>ガク</t>
    </rPh>
    <phoneticPr fontId="14"/>
  </si>
  <si>
    <t>令和５年度と比較して令和６年度に増加する加算の見込額（繰越分を除く。）（b - c）</t>
    <rPh sb="20" eb="22">
      <t>カサン</t>
    </rPh>
    <rPh sb="23" eb="25">
      <t>ミコミ</t>
    </rPh>
    <rPh sb="25" eb="26">
      <t>ガク</t>
    </rPh>
    <rPh sb="27" eb="28">
      <t>ク</t>
    </rPh>
    <rPh sb="28" eb="29">
      <t>コ</t>
    </rPh>
    <rPh sb="29" eb="30">
      <t>ブン</t>
    </rPh>
    <rPh sb="31" eb="32">
      <t>ノゾ</t>
    </rPh>
    <phoneticPr fontId="14"/>
  </si>
  <si>
    <t>⑤以外で、その他の手当、一時金等による新たな賃金改善の見込額</t>
    <rPh sb="1" eb="3">
      <t>イガイ</t>
    </rPh>
    <rPh sb="9" eb="11">
      <t>テアテ</t>
    </rPh>
    <rPh sb="15" eb="16">
      <t>トウ</t>
    </rPh>
    <rPh sb="19" eb="20">
      <t>アラ</t>
    </rPh>
    <rPh sb="22" eb="24">
      <t>チンギン</t>
    </rPh>
    <rPh sb="24" eb="26">
      <t>カイゼン</t>
    </rPh>
    <rPh sb="27" eb="29">
      <t>ミコミ</t>
    </rPh>
    <rPh sb="29" eb="30">
      <t>ガク</t>
    </rPh>
    <phoneticPr fontId="14"/>
  </si>
  <si>
    <t>新たな賃金改善の見込額の合計（g + h）</t>
    <rPh sb="0" eb="1">
      <t>アラ</t>
    </rPh>
    <rPh sb="3" eb="5">
      <t>チンギン</t>
    </rPh>
    <rPh sb="5" eb="7">
      <t>カイゼン</t>
    </rPh>
    <rPh sb="8" eb="10">
      <t>ミコミ</t>
    </rPh>
    <rPh sb="10" eb="11">
      <t>ガク</t>
    </rPh>
    <rPh sb="12" eb="14">
      <t>ゴウケイ</t>
    </rPh>
    <phoneticPr fontId="14"/>
  </si>
  <si>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rPh sb="38" eb="40">
      <t>カサン</t>
    </rPh>
    <rPh sb="40" eb="42">
      <t>シュトク</t>
    </rPh>
    <rPh sb="54" eb="56">
      <t>トウガイ</t>
    </rPh>
    <rPh sb="208" eb="210">
      <t>ベッシ</t>
    </rPh>
    <rPh sb="210" eb="212">
      <t>ヨウシキ</t>
    </rPh>
    <rPh sb="216" eb="221">
      <t>ジッセキホウコクショ</t>
    </rPh>
    <phoneticPr fontId="14"/>
  </si>
  <si>
    <t>就業規則</t>
    <rPh sb="0" eb="2">
      <t>シュウギョウ</t>
    </rPh>
    <rPh sb="2" eb="4">
      <t>キソク</t>
    </rPh>
    <phoneticPr fontId="14"/>
  </si>
  <si>
    <t>賃金規程</t>
    <rPh sb="0" eb="2">
      <t>チンギン</t>
    </rPh>
    <rPh sb="2" eb="4">
      <t>キテイ</t>
    </rPh>
    <phoneticPr fontId="14"/>
  </si>
  <si>
    <t>（参考）判定用・指定権者用</t>
    <rPh sb="1" eb="3">
      <t>サンコウ</t>
    </rPh>
    <rPh sb="4" eb="7">
      <t>ハンテイヨウ</t>
    </rPh>
    <rPh sb="8" eb="12">
      <t>シテイケンジャ</t>
    </rPh>
    <rPh sb="12" eb="13">
      <t>ヨウ</t>
    </rPh>
    <phoneticPr fontId="14"/>
  </si>
  <si>
    <t>基本給</t>
    <rPh sb="0" eb="2">
      <t>キホン</t>
    </rPh>
    <rPh sb="2" eb="3">
      <t>キュウ</t>
    </rPh>
    <phoneticPr fontId="14"/>
  </si>
  <si>
    <t>実施済み</t>
    <rPh sb="0" eb="2">
      <t>ジッシ</t>
    </rPh>
    <rPh sb="2" eb="3">
      <t>ズ</t>
    </rPh>
    <phoneticPr fontId="14"/>
  </si>
  <si>
    <t>実施する</t>
    <rPh sb="0" eb="2">
      <t>ジッシ</t>
    </rPh>
    <phoneticPr fontId="14"/>
  </si>
  <si>
    <r>
      <t>（１）（参考）月額賃金改善要件Ⅰ（新加算Ⅳの1/2以上の月額賃金改善）　</t>
    </r>
    <r>
      <rPr>
        <b/>
        <sz val="9"/>
        <color theme="1"/>
        <rFont val="ＭＳ Ｐゴシック"/>
        <family val="3"/>
        <charset val="128"/>
      </rPr>
      <t>【新加算Ⅰ～Ⅳ】
　　　</t>
    </r>
    <r>
      <rPr>
        <b/>
        <u/>
        <sz val="9"/>
        <color theme="1"/>
        <rFont val="ＭＳ Ｐゴシック"/>
        <family val="3"/>
        <charset val="128"/>
      </rPr>
      <t>※令和６年度中は適用されないため、記入は任意</t>
    </r>
    <rPh sb="4" eb="6">
      <t>サンコウ</t>
    </rPh>
    <rPh sb="7" eb="9">
      <t>ゲツガク</t>
    </rPh>
    <rPh sb="9" eb="11">
      <t>チンギン</t>
    </rPh>
    <rPh sb="11" eb="13">
      <t>カイゼン</t>
    </rPh>
    <rPh sb="13" eb="15">
      <t>ヨウケン</t>
    </rPh>
    <rPh sb="37" eb="40">
      <t>シンカサン</t>
    </rPh>
    <rPh sb="49" eb="51">
      <t>レイワ</t>
    </rPh>
    <rPh sb="52" eb="53">
      <t>ネン</t>
    </rPh>
    <rPh sb="53" eb="54">
      <t>ド</t>
    </rPh>
    <rPh sb="54" eb="55">
      <t>チュウ</t>
    </rPh>
    <rPh sb="56" eb="58">
      <t>テキヨウ</t>
    </rPh>
    <rPh sb="65" eb="67">
      <t>キニュウ</t>
    </rPh>
    <rPh sb="68" eb="70">
      <t>ニンイ</t>
    </rPh>
    <phoneticPr fontId="14"/>
  </si>
  <si>
    <t>！②が①以上になっていません。このままでも令和６年度の加算は算定できますが、令和７年度以降はこの要件を満たす必要があるため、令和６年度中に必要な準備を行ってください。</t>
    <rPh sb="62" eb="64">
      <t>レイワ</t>
    </rPh>
    <rPh sb="65" eb="67">
      <t>ネンド</t>
    </rPh>
    <rPh sb="67" eb="68">
      <t>チュウ</t>
    </rPh>
    <rPh sb="69" eb="71">
      <t>ヒツヨウ</t>
    </rPh>
    <rPh sb="72" eb="74">
      <t>ジュンビ</t>
    </rPh>
    <rPh sb="75" eb="76">
      <t>オコナ</t>
    </rPh>
    <phoneticPr fontId="14"/>
  </si>
  <si>
    <t>基準を満たす</t>
    <rPh sb="0" eb="2">
      <t>キジュン</t>
    </rPh>
    <rPh sb="3" eb="4">
      <t>ミ</t>
    </rPh>
    <phoneticPr fontId="14"/>
  </si>
  <si>
    <t>誓約にチェック</t>
    <rPh sb="0" eb="2">
      <t>セイヤク</t>
    </rPh>
    <phoneticPr fontId="14"/>
  </si>
  <si>
    <t>①にチェック</t>
    <phoneticPr fontId="14"/>
  </si>
  <si>
    <t>②にチェック</t>
    <phoneticPr fontId="14"/>
  </si>
  <si>
    <t>③にチェック</t>
    <phoneticPr fontId="14"/>
  </si>
  <si>
    <t>判定・指定権者用</t>
    <rPh sb="0" eb="2">
      <t>ハンテイ</t>
    </rPh>
    <rPh sb="3" eb="7">
      <t>シテイケンジャ</t>
    </rPh>
    <rPh sb="7" eb="8">
      <t>ヨウ</t>
    </rPh>
    <phoneticPr fontId="14"/>
  </si>
  <si>
    <t xml:space="preserve"> 誓約・記名が行われていること</t>
    <rPh sb="1" eb="3">
      <t>セイヤク</t>
    </rPh>
    <rPh sb="4" eb="6">
      <t>キメイ</t>
    </rPh>
    <rPh sb="7" eb="8">
      <t>オコナ</t>
    </rPh>
    <phoneticPr fontId="14"/>
  </si>
  <si>
    <t>職場環境等上位</t>
    <rPh sb="0" eb="5">
      <t>ショクバカンキョウトウ</t>
    </rPh>
    <rPh sb="5" eb="7">
      <t>ジョウイ</t>
    </rPh>
    <phoneticPr fontId="14"/>
  </si>
  <si>
    <t>月額賃金改善Ⅱ</t>
    <rPh sb="0" eb="4">
      <t>ゲツガクチンギン</t>
    </rPh>
    <rPh sb="4" eb="6">
      <t>カイゼン</t>
    </rPh>
    <phoneticPr fontId="14"/>
  </si>
  <si>
    <t>ⅠとⅡともに満たす</t>
    <rPh sb="6" eb="7">
      <t>ミ</t>
    </rPh>
    <phoneticPr fontId="14"/>
  </si>
  <si>
    <t>ⅠとⅡともに満たさない</t>
    <rPh sb="6" eb="7">
      <t>ミ</t>
    </rPh>
    <phoneticPr fontId="14"/>
  </si>
  <si>
    <t>！R7.4以降、キャリアパス要件Ⅰ・Ⅱは必ず必要になるため、ここでR6年度中の実施等を誓約し、R6.4から上位区分を算定することを推奨。</t>
    <rPh sb="39" eb="41">
      <t>ジッシ</t>
    </rPh>
    <phoneticPr fontId="6"/>
  </si>
  <si>
    <t>パターンA</t>
    <phoneticPr fontId="14"/>
  </si>
  <si>
    <t>パターンB</t>
    <phoneticPr fontId="14"/>
  </si>
  <si>
    <t>パターンC</t>
    <phoneticPr fontId="14"/>
  </si>
  <si>
    <t>パターンA</t>
    <phoneticPr fontId="6"/>
  </si>
  <si>
    <t>パターンB</t>
    <phoneticPr fontId="6"/>
  </si>
  <si>
    <t>パターンC</t>
    <phoneticPr fontId="6"/>
  </si>
  <si>
    <t>R6.6～の各要件の状況（旧３加算に換算した場合）</t>
    <rPh sb="6" eb="9">
      <t>カクヨウケン</t>
    </rPh>
    <rPh sb="10" eb="12">
      <t>ジョウキョウ</t>
    </rPh>
    <rPh sb="13" eb="14">
      <t>キュウ</t>
    </rPh>
    <rPh sb="15" eb="17">
      <t>カサン</t>
    </rPh>
    <rPh sb="18" eb="20">
      <t>カンザン</t>
    </rPh>
    <rPh sb="22" eb="24">
      <t>バアイ</t>
    </rPh>
    <phoneticPr fontId="14"/>
  </si>
  <si>
    <t>新加算Ⅴ(１)</t>
    <rPh sb="0" eb="3">
      <t>シンカサン</t>
    </rPh>
    <phoneticPr fontId="6"/>
  </si>
  <si>
    <t>新加算Ⅴ(８)</t>
    <rPh sb="0" eb="3">
      <t>シンカサン</t>
    </rPh>
    <phoneticPr fontId="6"/>
  </si>
  <si>
    <t>表２　介護福祉士等の配置要件</t>
    <rPh sb="0" eb="1">
      <t>ヒョウ</t>
    </rPh>
    <rPh sb="3" eb="8">
      <t>カイゴフクシシ</t>
    </rPh>
    <rPh sb="8" eb="9">
      <t>トウ</t>
    </rPh>
    <rPh sb="10" eb="12">
      <t>ハイチ</t>
    </rPh>
    <rPh sb="12" eb="14">
      <t>ヨウケン</t>
    </rPh>
    <phoneticPr fontId="14"/>
  </si>
  <si>
    <t>令和</t>
    <rPh sb="0" eb="2">
      <t>レイワ</t>
    </rPh>
    <phoneticPr fontId="6"/>
  </si>
  <si>
    <t>年</t>
    <rPh sb="0" eb="1">
      <t>ネン</t>
    </rPh>
    <phoneticPr fontId="6"/>
  </si>
  <si>
    <t>月</t>
    <rPh sb="0" eb="1">
      <t>ガツ</t>
    </rPh>
    <phoneticPr fontId="6"/>
  </si>
  <si>
    <t>～令和</t>
    <rPh sb="1" eb="3">
      <t>レイワ</t>
    </rPh>
    <phoneticPr fontId="6"/>
  </si>
  <si>
    <t>（</t>
    <phoneticPr fontId="6"/>
  </si>
  <si>
    <t>ヵ月</t>
    <rPh sb="1" eb="2">
      <t>ゲツ</t>
    </rPh>
    <phoneticPr fontId="6"/>
  </si>
  <si>
    <t>（参考）算定対象月が令和６年４月～令和７年３月まで以外の場合は、以下に算定対象月を入力してください。</t>
    <rPh sb="1" eb="3">
      <t>サンコウ</t>
    </rPh>
    <rPh sb="4" eb="6">
      <t>サンテイ</t>
    </rPh>
    <rPh sb="6" eb="8">
      <t>タイショウ</t>
    </rPh>
    <rPh sb="8" eb="9">
      <t>ヅキ</t>
    </rPh>
    <rPh sb="10" eb="12">
      <t>レイワ</t>
    </rPh>
    <rPh sb="13" eb="14">
      <t>ネン</t>
    </rPh>
    <rPh sb="15" eb="16">
      <t>ガツ</t>
    </rPh>
    <rPh sb="17" eb="19">
      <t>レイワ</t>
    </rPh>
    <rPh sb="20" eb="21">
      <t>ネン</t>
    </rPh>
    <rPh sb="22" eb="23">
      <t>ガツ</t>
    </rPh>
    <rPh sb="25" eb="27">
      <t>イガイ</t>
    </rPh>
    <rPh sb="28" eb="30">
      <t>バアイ</t>
    </rPh>
    <rPh sb="32" eb="34">
      <t>イカ</t>
    </rPh>
    <rPh sb="35" eb="37">
      <t>サンテイ</t>
    </rPh>
    <rPh sb="37" eb="39">
      <t>タイショウ</t>
    </rPh>
    <rPh sb="39" eb="40">
      <t>ヅキ</t>
    </rPh>
    <rPh sb="41" eb="43">
      <t>ニュウリョク</t>
    </rPh>
    <phoneticPr fontId="6"/>
  </si>
  <si>
    <t>円</t>
    <rPh sb="0" eb="1">
      <t>エン</t>
    </rPh>
    <phoneticPr fontId="6"/>
  </si>
  <si>
    <t>か月分の加算額</t>
    <phoneticPr fontId="14"/>
  </si>
  <si>
    <t>事業所個票１</t>
    <rPh sb="0" eb="3">
      <t>ジギョウショ</t>
    </rPh>
    <rPh sb="3" eb="5">
      <t>コヒョウ</t>
    </rPh>
    <phoneticPr fontId="6"/>
  </si>
  <si>
    <t>別紙様式６－２　事業所個票</t>
    <rPh sb="0" eb="2">
      <t>ベッシ</t>
    </rPh>
    <rPh sb="2" eb="4">
      <t>ヨウシキ</t>
    </rPh>
    <rPh sb="8" eb="11">
      <t>ジギョウショ</t>
    </rPh>
    <rPh sb="11" eb="13">
      <t>コヒョウ</t>
    </rPh>
    <phoneticPr fontId="14"/>
  </si>
  <si>
    <t>加算の
見込額</t>
    <rPh sb="0" eb="2">
      <t>カサン</t>
    </rPh>
    <rPh sb="4" eb="6">
      <t>ミコミ</t>
    </rPh>
    <rPh sb="6" eb="7">
      <t>ガク</t>
    </rPh>
    <phoneticPr fontId="6"/>
  </si>
  <si>
    <t>月額賃金改善要件Ⅱ（Ⅲ）</t>
    <rPh sb="0" eb="2">
      <t>ゲツガク</t>
    </rPh>
    <rPh sb="2" eb="4">
      <t>チンギン</t>
    </rPh>
    <rPh sb="4" eb="6">
      <t>カイゼン</t>
    </rPh>
    <rPh sb="6" eb="8">
      <t>ヨウケン</t>
    </rPh>
    <phoneticPr fontId="14"/>
  </si>
  <si>
    <t>４月からベア加算を算定せず、６月から月額賃金改善要件Ⅱも満たさない場合、Ⅴ(1)となる。なお、R7年度以降は月額賃金改善要件Ⅱが必要。</t>
    <rPh sb="1" eb="2">
      <t>ガツ</t>
    </rPh>
    <rPh sb="6" eb="8">
      <t>カサン</t>
    </rPh>
    <rPh sb="9" eb="11">
      <t>サンテイ</t>
    </rPh>
    <rPh sb="15" eb="16">
      <t>ガツ</t>
    </rPh>
    <rPh sb="28" eb="29">
      <t>ミ</t>
    </rPh>
    <rPh sb="33" eb="35">
      <t>バアイ</t>
    </rPh>
    <phoneticPr fontId="6"/>
  </si>
  <si>
    <t>誓約をしなくてもⅤ(２)は算定可。ただし、R7年度以降、加算率を下げないためにキャリアパス要件Ⅲは必須であり、R6年度中の対応はいずれにしろ必要なため、より加算率が高い新加算Ⅰを推奨。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4" eb="87">
      <t>シンカサン</t>
    </rPh>
    <rPh sb="89" eb="91">
      <t>スイショウ</t>
    </rPh>
    <phoneticPr fontId="6"/>
  </si>
  <si>
    <t>誓約をしなくてもⅤ(７)は算定可。ただし、既にキャリアパス要件Ⅳ・Ⅴを満たしていることから、R6年度中にキャリアパス要件Ⅰ～Ⅲを満たすことの誓約により、新加算Ⅰへの移行を推奨。</t>
    <rPh sb="21" eb="22">
      <t>スデ</t>
    </rPh>
    <rPh sb="29" eb="31">
      <t>ヨウケン</t>
    </rPh>
    <rPh sb="35" eb="36">
      <t>ミ</t>
    </rPh>
    <rPh sb="48" eb="50">
      <t>ネンド</t>
    </rPh>
    <rPh sb="50" eb="51">
      <t>チュウ</t>
    </rPh>
    <rPh sb="58" eb="60">
      <t>ヨウケン</t>
    </rPh>
    <rPh sb="64" eb="65">
      <t>ミ</t>
    </rPh>
    <rPh sb="70" eb="72">
      <t>セイヤク</t>
    </rPh>
    <rPh sb="76" eb="79">
      <t>シンカサン</t>
    </rPh>
    <rPh sb="82" eb="84">
      <t>イコウ</t>
    </rPh>
    <rPh sb="85" eb="87">
      <t>スイショウ</t>
    </rPh>
    <phoneticPr fontId="6"/>
  </si>
  <si>
    <t>誓約をしなくてもⅤ(10)は算定可。また、新加算Ⅲでも加算率は下がらないが、既に難易度の高いキャリアパス要件Ⅳ・Ⅴ及び職場環境等要件を満たしていることから、Ⅰ又はⅤ(1)への移行を推奨。</t>
    <rPh sb="40" eb="43">
      <t>ナンイド</t>
    </rPh>
    <rPh sb="44" eb="45">
      <t>タカ</t>
    </rPh>
    <rPh sb="57" eb="58">
      <t>オヨ</t>
    </rPh>
    <rPh sb="59" eb="66">
      <t>ショクバカンキョウトウヨウケン</t>
    </rPh>
    <phoneticPr fontId="6"/>
  </si>
  <si>
    <t>誓約をしなくてもⅤ(４)は算定可。ただしR7年度以降、加算率を下げないためにキャリアパス要件Ⅲは必須であり、R6年度中の対応はいずれにしろ必要なため、より加算率が高い新加算Ⅱを推奨。</t>
    <rPh sb="22" eb="23">
      <t>ネン</t>
    </rPh>
    <rPh sb="23" eb="24">
      <t>ド</t>
    </rPh>
    <rPh sb="24" eb="26">
      <t>イコウ</t>
    </rPh>
    <rPh sb="27" eb="30">
      <t>カサンリツ</t>
    </rPh>
    <rPh sb="31" eb="32">
      <t>サ</t>
    </rPh>
    <rPh sb="44" eb="46">
      <t>ヨウケン</t>
    </rPh>
    <rPh sb="48" eb="50">
      <t>ヒッス</t>
    </rPh>
    <rPh sb="56" eb="58">
      <t>ネンド</t>
    </rPh>
    <rPh sb="58" eb="59">
      <t>チュウ</t>
    </rPh>
    <rPh sb="60" eb="62">
      <t>タイオウ</t>
    </rPh>
    <rPh sb="69" eb="71">
      <t>ヒツヨウ</t>
    </rPh>
    <rPh sb="77" eb="80">
      <t>カサンリツ</t>
    </rPh>
    <rPh sb="81" eb="82">
      <t>タカ</t>
    </rPh>
    <rPh sb="83" eb="86">
      <t>シンカサン</t>
    </rPh>
    <rPh sb="88" eb="90">
      <t>スイショウ</t>
    </rPh>
    <phoneticPr fontId="6"/>
  </si>
  <si>
    <t>誓約をしなくてもⅤ(６)は算定可。ただし、R7年度以降、加算率を下げないためにキャリアパス要件Ⅲは必須であり、R6年度中の対応はいずれにしろ必要なため、より加算率が高いⅡ又はⅤ(3)を推奨。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</si>
  <si>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誓約をしなくてもⅤ(12)は算定可。また、新加算Ⅲでも加算率は下がらないが、既にキャリアパス要件Ⅳを満たしていることから、Ⅱへの移行を推奨。</t>
    <rPh sb="0" eb="2">
      <t>セイヤク</t>
    </rPh>
    <rPh sb="14" eb="16">
      <t>サンテイ</t>
    </rPh>
    <rPh sb="16" eb="17">
      <t>カ</t>
    </rPh>
    <phoneticPr fontId="6"/>
  </si>
  <si>
    <t>誓約をしなくてもⅤ(９)は算定可。また、新加算Ⅲでも加算率は下がらないが、既にキャリアパス要件Ⅳを満たしていることから、新加算Ⅱへの移行を推奨。</t>
    <rPh sb="0" eb="2">
      <t>セイヤク</t>
    </rPh>
    <rPh sb="13" eb="15">
      <t>サンテイ</t>
    </rPh>
    <rPh sb="15" eb="16">
      <t>カ</t>
    </rPh>
    <rPh sb="60" eb="63">
      <t>シンカサン</t>
    </rPh>
    <phoneticPr fontId="6"/>
  </si>
  <si>
    <t>旧特定加算の職種間配分ルール緩和のメリットを受けるため、キャリアパス要件Ⅳと職場環境等要件を満たして新加算Ⅱの算定を推奨。</t>
    <rPh sb="0" eb="1">
      <t>キュウ</t>
    </rPh>
    <rPh sb="1" eb="3">
      <t>トクテイ</t>
    </rPh>
    <rPh sb="3" eb="5">
      <t>カサン</t>
    </rPh>
    <rPh sb="50" eb="53">
      <t>シンカサン</t>
    </rPh>
    <rPh sb="55" eb="57">
      <t>サンテイ</t>
    </rPh>
    <rPh sb="58" eb="60">
      <t>スイショウ</t>
    </rPh>
    <phoneticPr fontId="6"/>
  </si>
  <si>
    <t>R5年度と同じ要件を継続すれば、R6年度に新加算Ⅲを算定可。</t>
    <rPh sb="2" eb="4">
      <t>ネンド</t>
    </rPh>
    <rPh sb="5" eb="6">
      <t>オナ</t>
    </rPh>
    <rPh sb="7" eb="9">
      <t>ヨウケン</t>
    </rPh>
    <rPh sb="10" eb="12">
      <t>ケイゾク</t>
    </rPh>
    <rPh sb="21" eb="22">
      <t>カ</t>
    </rPh>
    <phoneticPr fontId="6"/>
  </si>
  <si>
    <t>旧特定加算の職種間配分ルール緩和のメリットを受けるため、キャリアパス要件Ⅳと職場環境等要件を満たして新加算Ⅱを推奨。キャリアパス要件Ⅲが必要だが、「R6年度中の対応の誓約」で可。</t>
    <rPh sb="0" eb="1">
      <t>キュウ</t>
    </rPh>
    <rPh sb="1" eb="3">
      <t>トクテイ</t>
    </rPh>
    <rPh sb="3" eb="5">
      <t>カサン</t>
    </rPh>
    <rPh sb="6" eb="8">
      <t>ショクシュ</t>
    </rPh>
    <rPh sb="8" eb="9">
      <t>カン</t>
    </rPh>
    <rPh sb="9" eb="11">
      <t>ハイブン</t>
    </rPh>
    <rPh sb="14" eb="16">
      <t>カンワ</t>
    </rPh>
    <rPh sb="22" eb="23">
      <t>ウ</t>
    </rPh>
    <rPh sb="34" eb="36">
      <t>ヨウケン</t>
    </rPh>
    <rPh sb="38" eb="40">
      <t>ショクバ</t>
    </rPh>
    <rPh sb="40" eb="42">
      <t>カンキョウ</t>
    </rPh>
    <rPh sb="42" eb="43">
      <t>トウ</t>
    </rPh>
    <rPh sb="43" eb="45">
      <t>ヨウケン</t>
    </rPh>
    <rPh sb="46" eb="47">
      <t>ミ</t>
    </rPh>
    <rPh sb="50" eb="53">
      <t>シンカサン</t>
    </rPh>
    <rPh sb="55" eb="57">
      <t>スイショウ</t>
    </rPh>
    <rPh sb="68" eb="70">
      <t>ヒツヨウ</t>
    </rPh>
    <phoneticPr fontId="6"/>
  </si>
  <si>
    <t>誓約をしなくてもⅤ(13)は算定可。ただし、R7年度以降、キャリアパス要件Ⅰ・Ⅱは必須であり、いずれにせよR6年度中の対応は必要なため、より加算率が高い新加算Ⅳを推奨。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4">
      <t>ヒツヨウ</t>
    </rPh>
    <rPh sb="70" eb="73">
      <t>カサンリツ</t>
    </rPh>
    <rPh sb="74" eb="75">
      <t>タカ</t>
    </rPh>
    <rPh sb="76" eb="79">
      <t>シンカサン</t>
    </rPh>
    <rPh sb="81" eb="83">
      <t>スイショウ</t>
    </rPh>
    <phoneticPr fontId="6"/>
  </si>
  <si>
    <t>誓約をしなくてもⅤ(14)は算定可。ただし、R7年度以降、キャリアパス要件Ⅰ・Ⅱは必須であり、いずれにせよR6年度中の対応は必要なため、より加算率が高い新加算Ⅳ又はⅤ(11)を推奨。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3">
      <t>ヨウ</t>
    </rPh>
    <rPh sb="69" eb="72">
      <t>カサンリツ</t>
    </rPh>
    <rPh sb="73" eb="74">
      <t>タカ</t>
    </rPh>
    <rPh sb="76" eb="79">
      <t>シンカサン</t>
    </rPh>
    <rPh sb="79" eb="80">
      <t>マタ</t>
    </rPh>
    <rPh sb="87" eb="89">
      <t>スイショウ</t>
    </rPh>
    <phoneticPr fontId="6"/>
  </si>
  <si>
    <t>誓約をしなくてもⅤ(５)は算定可。ただし、R7年度以降、加算率を下げないためにキャリアパス要件Ⅲは必須であり、R6年度中の対応はいずれにしろ必要なため、より加算率が高いⅠ又はⅤ(1)を推奨。</t>
    <rPh sb="0" eb="2">
      <t>セイヤク</t>
    </rPh>
    <rPh sb="13" eb="15">
      <t>サンテイ</t>
    </rPh>
    <rPh sb="15" eb="16">
      <t>カ</t>
    </rPh>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</si>
  <si>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（４）令和６年４月以降の加算区分（（３）の状況に基づき自動表示）</t>
    <rPh sb="3" eb="5">
      <t>レイワ</t>
    </rPh>
    <rPh sb="6" eb="7">
      <t>ネン</t>
    </rPh>
    <rPh sb="8" eb="9">
      <t>ガツ</t>
    </rPh>
    <rPh sb="9" eb="11">
      <t>イコウ</t>
    </rPh>
    <rPh sb="12" eb="16">
      <t>カサンクブン</t>
    </rPh>
    <rPh sb="21" eb="23">
      <t>ジョウキョウ</t>
    </rPh>
    <rPh sb="24" eb="25">
      <t>モト</t>
    </rPh>
    <rPh sb="27" eb="29">
      <t>ジドウ</t>
    </rPh>
    <rPh sb="29" eb="31">
      <t>ヒョウジ</t>
    </rPh>
    <phoneticPr fontId="14"/>
  </si>
  <si>
    <t>要件（早見表）</t>
    <rPh sb="0" eb="2">
      <t>ヨウケン</t>
    </rPh>
    <rPh sb="3" eb="6">
      <t>ハヤミヒョウ</t>
    </rPh>
    <phoneticPr fontId="14"/>
  </si>
  <si>
    <t>R5年度と同じ要件を継続すれば、R6年度に新加算Ⅱを算定可。</t>
    <rPh sb="2" eb="4">
      <t>ネンド</t>
    </rPh>
    <rPh sb="5" eb="6">
      <t>オナ</t>
    </rPh>
    <rPh sb="7" eb="9">
      <t>ヨウケン</t>
    </rPh>
    <rPh sb="10" eb="12">
      <t>ケイゾク</t>
    </rPh>
    <rPh sb="21" eb="22">
      <t>カ</t>
    </rPh>
    <phoneticPr fontId="6"/>
  </si>
  <si>
    <t>R5年度と同じ要件を継続すれば、R6年度に新加算Ⅰを算定可。</t>
    <rPh sb="2" eb="4">
      <t>ネンド</t>
    </rPh>
    <rPh sb="5" eb="6">
      <t>オナ</t>
    </rPh>
    <rPh sb="7" eb="9">
      <t>ヨウケン</t>
    </rPh>
    <rPh sb="10" eb="12">
      <t>ケイゾク</t>
    </rPh>
    <rPh sb="21" eb="22">
      <t>カ</t>
    </rPh>
    <phoneticPr fontId="6"/>
  </si>
  <si>
    <t>R5年度と同じ要件を継続すれば、R6年度に新加算Ⅳを算定可。なお、職種間配分ルール緩和のメリットを受けるためには、４月から旧特定加算Ⅱを算定し、６月以降、新加算Ⅴ(4)に移行することも推奨。</t>
    <rPh sb="18" eb="20">
      <t>ネンド</t>
    </rPh>
    <rPh sb="21" eb="24">
      <t>シンカサン</t>
    </rPh>
    <rPh sb="26" eb="28">
      <t>サンテイ</t>
    </rPh>
    <rPh sb="28" eb="29">
      <t>カ</t>
    </rPh>
    <rPh sb="33" eb="35">
      <t>ショクシュ</t>
    </rPh>
    <rPh sb="35" eb="36">
      <t>カン</t>
    </rPh>
    <rPh sb="36" eb="38">
      <t>ハイブン</t>
    </rPh>
    <rPh sb="41" eb="43">
      <t>カンワ</t>
    </rPh>
    <rPh sb="49" eb="50">
      <t>ウ</t>
    </rPh>
    <rPh sb="58" eb="59">
      <t>ガツ</t>
    </rPh>
    <rPh sb="61" eb="62">
      <t>キュウ</t>
    </rPh>
    <rPh sb="62" eb="64">
      <t>トクテイ</t>
    </rPh>
    <rPh sb="64" eb="66">
      <t>カサン</t>
    </rPh>
    <rPh sb="68" eb="70">
      <t>サンテイ</t>
    </rPh>
    <rPh sb="73" eb="74">
      <t>ガツ</t>
    </rPh>
    <rPh sb="74" eb="76">
      <t>イコウ</t>
    </rPh>
    <rPh sb="77" eb="80">
      <t>シンカサン</t>
    </rPh>
    <rPh sb="85" eb="87">
      <t>イコウ</t>
    </rPh>
    <rPh sb="92" eb="94">
      <t>スイショウ</t>
    </rPh>
    <phoneticPr fontId="6"/>
  </si>
  <si>
    <t>！R7年度以降、加算率を下げないためにキャリアパス要件Ⅲは必須であり、R6年度中の対応はいずれにしろ必要なため、R6.4から誓約により本要件を満たすことを推奨。</t>
    <rPh sb="62" eb="64">
      <t>セイヤク</t>
    </rPh>
    <rPh sb="67" eb="68">
      <t>ホン</t>
    </rPh>
    <rPh sb="68" eb="70">
      <t>ヨウケン</t>
    </rPh>
    <rPh sb="71" eb="72">
      <t>ミ</t>
    </rPh>
    <phoneticPr fontId="6"/>
  </si>
  <si>
    <t>！R7.4以降、いずれにせよキャリアパス要件Ⅰ・Ⅱは必要になるため、ここでR6年度中の整備等を誓約し、R6.4から上位区分を算定することを推奨。</t>
    <rPh sb="57" eb="59">
      <t>ジョウイ</t>
    </rPh>
    <rPh sb="59" eb="61">
      <t>クブン</t>
    </rPh>
    <rPh sb="62" eb="64">
      <t>サンテイ</t>
    </rPh>
    <rPh sb="69" eb="71">
      <t>スイショウ</t>
    </rPh>
    <phoneticPr fontId="6"/>
  </si>
  <si>
    <t>！職種間配分ルールが緩和され、旧特定加算Ⅱ相当が算定しやすくなったことから、新規にキャリアパス要件Ⅳを満たすことを推奨。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7" eb="50">
      <t>ヨウケン４</t>
    </rPh>
    <rPh sb="51" eb="52">
      <t>ミ</t>
    </rPh>
    <rPh sb="57" eb="59">
      <t>スイショウ</t>
    </rPh>
    <phoneticPr fontId="6"/>
  </si>
  <si>
    <t>！職種間配分ルールが緩和され、旧特定加算Ⅱ相当が算定しやすくなったことから、新規に職場環境等要件の上位区分を満たすことを推奨。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1" eb="43">
      <t>ショクバ</t>
    </rPh>
    <rPh sb="43" eb="45">
      <t>カンキョウ</t>
    </rPh>
    <rPh sb="45" eb="46">
      <t>トウ</t>
    </rPh>
    <rPh sb="46" eb="48">
      <t>ヨウケン</t>
    </rPh>
    <rPh sb="49" eb="51">
      <t>ジョウイ</t>
    </rPh>
    <rPh sb="51" eb="53">
      <t>クブン</t>
    </rPh>
    <rPh sb="54" eb="55">
      <t>ミ</t>
    </rPh>
    <rPh sb="60" eb="62">
      <t>スイショウ</t>
    </rPh>
    <phoneticPr fontId="6"/>
  </si>
  <si>
    <t>R5年度末（R6.3時点）の算定状況</t>
    <rPh sb="2" eb="4">
      <t>ネンド</t>
    </rPh>
    <rPh sb="4" eb="5">
      <t>マツ</t>
    </rPh>
    <rPh sb="10" eb="12">
      <t>ジテン</t>
    </rPh>
    <rPh sb="14" eb="16">
      <t>サンテイ</t>
    </rPh>
    <rPh sb="16" eb="18">
      <t>ジョウキョウ</t>
    </rPh>
    <phoneticPr fontId="6"/>
  </si>
  <si>
    <t>！③賃金改善の見込額 (e) が ②賃金改善が必要な額 (d) を下回っています。</t>
    <rPh sb="2" eb="4">
      <t>チンギン</t>
    </rPh>
    <rPh sb="4" eb="6">
      <t>カイゼン</t>
    </rPh>
    <rPh sb="7" eb="9">
      <t>ミコミ</t>
    </rPh>
    <rPh sb="9" eb="10">
      <t>ガク</t>
    </rPh>
    <rPh sb="18" eb="22">
      <t>チンギンカイゼン</t>
    </rPh>
    <rPh sb="23" eb="25">
      <t>ヒツヨウ</t>
    </rPh>
    <rPh sb="26" eb="27">
      <t>ガク</t>
    </rPh>
    <rPh sb="33" eb="35">
      <t>シタマワ</t>
    </rPh>
    <phoneticPr fontId="14"/>
  </si>
  <si>
    <r>
      <t>令和６年度に④を原資として行う新たな賃金改善の見込額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3" eb="25">
      <t>ミコミ</t>
    </rPh>
    <rPh sb="25" eb="26">
      <t>ガク</t>
    </rPh>
    <rPh sb="34" eb="37">
      <t>キホンキュウ</t>
    </rPh>
    <rPh sb="37" eb="38">
      <t>オヨ</t>
    </rPh>
    <rPh sb="39" eb="40">
      <t>キ</t>
    </rPh>
    <rPh sb="43" eb="45">
      <t>マイツキ</t>
    </rPh>
    <rPh sb="45" eb="47">
      <t>シハラ</t>
    </rPh>
    <rPh sb="50" eb="52">
      <t>テアテ</t>
    </rPh>
    <rPh sb="53" eb="55">
      <t>イチリツ</t>
    </rPh>
    <rPh sb="56" eb="58">
      <t>ヒキア</t>
    </rPh>
    <phoneticPr fontId="14"/>
  </si>
  <si>
    <t>！⑦令和６年度の新たな賃金改善の見込額 (i = g + h) が ④令和６年度に増加する加算の見込額 (f) を下回っています。</t>
    <phoneticPr fontId="14"/>
  </si>
  <si>
    <t>！記入・選択が必要な欄が記入されていません。</t>
    <rPh sb="1" eb="3">
      <t>キニュウ</t>
    </rPh>
    <rPh sb="4" eb="6">
      <t>センタク</t>
    </rPh>
    <rPh sb="7" eb="9">
      <t>ヒツヨウ</t>
    </rPh>
    <rPh sb="10" eb="11">
      <t>ラン</t>
    </rPh>
    <rPh sb="12" eb="14">
      <t>キニュウ</t>
    </rPh>
    <phoneticPr fontId="14"/>
  </si>
  <si>
    <r>
      <t>令和７年度以降に新加算の算定を行う場合は、本要件を必ず満たす必要があることから、上記のグレー色のセルに「×」が付く場合は、令和６年度中（令和７年３月末まで）に、</t>
    </r>
    <r>
      <rPr>
        <b/>
        <u/>
        <sz val="8"/>
        <color theme="1"/>
        <rFont val="ＭＳ Ｐゴシック"/>
        <family val="3"/>
        <charset val="128"/>
      </rPr>
      <t>加算を原資とする一時金等の一部を基本給等の引上げに付け替える</t>
    </r>
    <r>
      <rPr>
        <sz val="8"/>
        <color theme="1"/>
        <rFont val="ＭＳ Ｐゴシック"/>
        <family val="3"/>
        <charset val="128"/>
      </rPr>
      <t>などの必要な対応を行うこと。</t>
    </r>
    <rPh sb="0" eb="2">
      <t>レイワ</t>
    </rPh>
    <rPh sb="3" eb="4">
      <t>ネン</t>
    </rPh>
    <rPh sb="4" eb="5">
      <t>ド</t>
    </rPh>
    <rPh sb="5" eb="7">
      <t>イコウ</t>
    </rPh>
    <rPh sb="8" eb="11">
      <t>シンカサン</t>
    </rPh>
    <rPh sb="12" eb="14">
      <t>サンテイ</t>
    </rPh>
    <rPh sb="15" eb="16">
      <t>オコナ</t>
    </rPh>
    <rPh sb="17" eb="19">
      <t>バアイ</t>
    </rPh>
    <rPh sb="25" eb="26">
      <t>カナラ</t>
    </rPh>
    <rPh sb="27" eb="28">
      <t>ミ</t>
    </rPh>
    <rPh sb="30" eb="32">
      <t>ヒツヨウ</t>
    </rPh>
    <rPh sb="40" eb="42">
      <t>ジョウキ</t>
    </rPh>
    <rPh sb="46" eb="47">
      <t>イロ</t>
    </rPh>
    <rPh sb="55" eb="56">
      <t>ツ</t>
    </rPh>
    <rPh sb="57" eb="59">
      <t>バアイ</t>
    </rPh>
    <rPh sb="80" eb="82">
      <t>カサン</t>
    </rPh>
    <rPh sb="83" eb="85">
      <t>ゲンシ</t>
    </rPh>
    <rPh sb="88" eb="91">
      <t>イチジキン</t>
    </rPh>
    <rPh sb="91" eb="92">
      <t>トウ</t>
    </rPh>
    <rPh sb="96" eb="98">
      <t>キホン</t>
    </rPh>
    <rPh sb="98" eb="99">
      <t>キュウ</t>
    </rPh>
    <rPh sb="99" eb="100">
      <t>トウ</t>
    </rPh>
    <rPh sb="101" eb="103">
      <t>ヒキア</t>
    </rPh>
    <rPh sb="113" eb="115">
      <t>ヒツヨウ</t>
    </rPh>
    <rPh sb="119" eb="120">
      <t>オコナ</t>
    </rPh>
    <phoneticPr fontId="14"/>
  </si>
  <si>
    <r>
      <t>（２）月額賃金改善要件Ⅱ（旧ベア加算相当の2/3以上の新規の月額賃金改善）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 を</t>
    </r>
    <r>
      <rPr>
        <b/>
        <u/>
        <sz val="9"/>
        <color theme="1"/>
        <rFont val="ＭＳ Ｐゴシック"/>
        <family val="3"/>
        <charset val="128"/>
      </rPr>
      <t>算定していなかった</t>
    </r>
    <r>
      <rPr>
        <b/>
        <sz val="9"/>
        <color theme="1"/>
        <rFont val="ＭＳ Ｐゴシック"/>
        <family val="3"/>
        <charset val="128"/>
      </rPr>
      <t>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6" eb="88">
      <t>サンテイ</t>
    </rPh>
    <rPh sb="95" eb="98">
      <t>ジギョウショ</t>
    </rPh>
    <phoneticPr fontId="14"/>
  </si>
  <si>
    <t>！この欄は直接要件には影響しませんが、②が①以上となっていません。</t>
    <rPh sb="3" eb="4">
      <t>ラン</t>
    </rPh>
    <rPh sb="5" eb="7">
      <t>チョクセツ</t>
    </rPh>
    <rPh sb="7" eb="9">
      <t>ヨウケン</t>
    </rPh>
    <rPh sb="11" eb="13">
      <t>エイキョウ</t>
    </rPh>
    <rPh sb="22" eb="24">
      <t>イジョウ</t>
    </rPh>
    <phoneticPr fontId="14"/>
  </si>
  <si>
    <t>②新たに増加する旧ベースアップ等加算相当を原資として実施する新たな賃金改善の見込額</t>
    <rPh sb="21" eb="23">
      <t>ゲンシ</t>
    </rPh>
    <rPh sb="26" eb="28">
      <t>ジッシ</t>
    </rPh>
    <rPh sb="30" eb="31">
      <t>アラ</t>
    </rPh>
    <rPh sb="33" eb="35">
      <t>チンギン</t>
    </rPh>
    <rPh sb="35" eb="37">
      <t>カイゼン</t>
    </rPh>
    <rPh sb="38" eb="40">
      <t>ミコミ</t>
    </rPh>
    <rPh sb="40" eb="41">
      <t>ガク</t>
    </rPh>
    <phoneticPr fontId="14"/>
  </si>
  <si>
    <t>！旧ベースアップ等加算相当の見込額の2/3以上の新規の月額賃金改善を行う計画になっていません。</t>
    <rPh sb="8" eb="9">
      <t>トウ</t>
    </rPh>
    <rPh sb="14" eb="16">
      <t>ミコミ</t>
    </rPh>
    <rPh sb="16" eb="17">
      <t>ガク</t>
    </rPh>
    <rPh sb="31" eb="33">
      <t>カイゼン</t>
    </rPh>
    <rPh sb="34" eb="35">
      <t>オコナ</t>
    </rPh>
    <rPh sb="36" eb="38">
      <t>ケイカク</t>
    </rPh>
    <phoneticPr fontId="14"/>
  </si>
  <si>
    <r>
      <t>ⅰ）うち、基本給等の新規の引上げによる賃金改善の見込額</t>
    </r>
    <r>
      <rPr>
        <b/>
        <sz val="9"/>
        <color theme="1"/>
        <rFont val="ＭＳ Ｐゴシック"/>
        <family val="3"/>
        <charset val="128"/>
      </rPr>
      <t xml:space="preserve">（①の額の2/3以上となること）
</t>
    </r>
    <r>
      <rPr>
        <sz val="8"/>
        <color theme="1"/>
        <rFont val="ＭＳ Ｐゴシック"/>
        <family val="3"/>
        <charset val="128"/>
      </rPr>
      <t>（括弧内は月額（10か月間算定するとした場合））</t>
    </r>
    <rPh sb="5" eb="7">
      <t>キホン</t>
    </rPh>
    <rPh sb="7" eb="8">
      <t>キュウ</t>
    </rPh>
    <rPh sb="8" eb="9">
      <t>トウ</t>
    </rPh>
    <rPh sb="10" eb="12">
      <t>シンキ</t>
    </rPh>
    <rPh sb="24" eb="26">
      <t>ミコミ</t>
    </rPh>
    <rPh sb="30" eb="31">
      <t>ガク</t>
    </rPh>
    <rPh sb="35" eb="37">
      <t>イジョウ</t>
    </rPh>
    <rPh sb="45" eb="47">
      <t>カッコ</t>
    </rPh>
    <rPh sb="47" eb="48">
      <t>ナイ</t>
    </rPh>
    <rPh sb="49" eb="51">
      <t>ゲツガク</t>
    </rPh>
    <phoneticPr fontId="14"/>
  </si>
  <si>
    <t>令和６年度も令和５年度のベースアップ等加算の配分のために行ったものと同等以上の賃金改善を継続することを誓約すること</t>
    <rPh sb="6" eb="8">
      <t>レイワ</t>
    </rPh>
    <rPh sb="9" eb="11">
      <t>ネンド</t>
    </rPh>
    <rPh sb="18" eb="19">
      <t>トウ</t>
    </rPh>
    <rPh sb="19" eb="21">
      <t>カサン</t>
    </rPh>
    <rPh sb="22" eb="24">
      <t>ハイブン</t>
    </rPh>
    <rPh sb="28" eb="29">
      <t>イ</t>
    </rPh>
    <rPh sb="34" eb="36">
      <t>ドウトウ</t>
    </rPh>
    <rPh sb="36" eb="38">
      <t>イジョウ</t>
    </rPh>
    <rPh sb="44" eb="46">
      <t>ケイゾク</t>
    </rPh>
    <rPh sb="51" eb="53">
      <t>セイヤク</t>
    </rPh>
    <phoneticPr fontId="14"/>
  </si>
  <si>
    <t>令和５年度も旧ベースアップ等加算を算定しており、令和６年度も同様の賃金改善を継続します。</t>
    <rPh sb="0" eb="2">
      <t>レイワ</t>
    </rPh>
    <rPh sb="3" eb="5">
      <t>ネンド</t>
    </rPh>
    <rPh sb="6" eb="7">
      <t>キュウ</t>
    </rPh>
    <rPh sb="13" eb="14">
      <t>トウ</t>
    </rPh>
    <rPh sb="14" eb="16">
      <t>カサン</t>
    </rPh>
    <rPh sb="17" eb="19">
      <t>サンテイ</t>
    </rPh>
    <rPh sb="24" eb="26">
      <t>レイワ</t>
    </rPh>
    <rPh sb="27" eb="29">
      <t>ネンド</t>
    </rPh>
    <rPh sb="30" eb="32">
      <t>ドウヨウ</t>
    </rPh>
    <rPh sb="33" eb="35">
      <t>チンギン</t>
    </rPh>
    <rPh sb="35" eb="37">
      <t>カイゼン</t>
    </rPh>
    <rPh sb="38" eb="40">
      <t>ケイゾク</t>
    </rPh>
    <phoneticPr fontId="14"/>
  </si>
  <si>
    <r>
      <t>【令和６年４・５月から</t>
    </r>
    <r>
      <rPr>
        <b/>
        <u/>
        <sz val="9"/>
        <color theme="1"/>
        <rFont val="ＭＳ Ｐゴシック"/>
        <family val="3"/>
        <charset val="128"/>
      </rPr>
      <t>新規に旧</t>
    </r>
    <r>
      <rPr>
        <b/>
        <sz val="9"/>
        <color theme="1"/>
        <rFont val="ＭＳ Ｐゴシック"/>
        <family val="3"/>
        <charset val="128"/>
      </rPr>
      <t>ベースアップ等加算を算定する事業所について】</t>
    </r>
    <rPh sb="14" eb="15">
      <t>キュウ</t>
    </rPh>
    <rPh sb="21" eb="22">
      <t>トウ</t>
    </rPh>
    <rPh sb="22" eb="24">
      <t>カサン</t>
    </rPh>
    <rPh sb="25" eb="27">
      <t>サンテイ</t>
    </rPh>
    <rPh sb="29" eb="32">
      <t>ジギョウショ</t>
    </rPh>
    <phoneticPr fontId="14"/>
  </si>
  <si>
    <t>うち、基本給等の新規の引上げによる賃金改善の見込額（総額）（括弧内は月額（２か月間算定するとした場合））</t>
    <rPh sb="3" eb="5">
      <t>キホン</t>
    </rPh>
    <rPh sb="5" eb="6">
      <t>キュウ</t>
    </rPh>
    <rPh sb="8" eb="10">
      <t>シンキ</t>
    </rPh>
    <rPh sb="11" eb="13">
      <t>ヒキア</t>
    </rPh>
    <phoneticPr fontId="14"/>
  </si>
  <si>
    <t>！その他の職種について、旧ベア加算額の2/3以上の新規の月額賃金改善の要件を満たしていません。</t>
    <rPh sb="3" eb="4">
      <t>タ</t>
    </rPh>
    <rPh sb="5" eb="7">
      <t>ショクシュ</t>
    </rPh>
    <rPh sb="12" eb="13">
      <t>キュウ</t>
    </rPh>
    <rPh sb="15" eb="17">
      <t>カサン</t>
    </rPh>
    <rPh sb="17" eb="18">
      <t>ガク</t>
    </rPh>
    <rPh sb="22" eb="24">
      <t>イジョウ</t>
    </rPh>
    <rPh sb="25" eb="27">
      <t>シンキ</t>
    </rPh>
    <rPh sb="28" eb="30">
      <t>ゲツガク</t>
    </rPh>
    <rPh sb="30" eb="32">
      <t>チンギン</t>
    </rPh>
    <rPh sb="32" eb="34">
      <t>カイゼン</t>
    </rPh>
    <rPh sb="35" eb="37">
      <t>ヨウケン</t>
    </rPh>
    <rPh sb="38" eb="39">
      <t>ミ</t>
    </rPh>
    <phoneticPr fontId="14"/>
  </si>
  <si>
    <t>うち、基本給等の新規の引上げによる賃金改善の見込額（総額）（括弧内は月額（２か月間算定するとした場合））</t>
    <rPh sb="8" eb="10">
      <t>シンキ</t>
    </rPh>
    <rPh sb="22" eb="24">
      <t>ミコミ</t>
    </rPh>
    <rPh sb="26" eb="28">
      <t>ソウガク</t>
    </rPh>
    <rPh sb="30" eb="32">
      <t>カッコ</t>
    </rPh>
    <rPh sb="32" eb="33">
      <t>ナイ</t>
    </rPh>
    <rPh sb="34" eb="36">
      <t>ゲツガク</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</si>
  <si>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</si>
  <si>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rPh sb="59" eb="61">
      <t>キサイ</t>
    </rPh>
    <rPh sb="63" eb="65">
      <t>バアイ</t>
    </rPh>
    <rPh sb="67" eb="69">
      <t>ヒダリガワ</t>
    </rPh>
    <rPh sb="87" eb="88">
      <t>イ</t>
    </rPh>
    <phoneticPr fontId="14"/>
  </si>
  <si>
    <t>⇒上記が「×」の場合、令和６年度中の実施を誓約すること。</t>
    <rPh sb="18" eb="20">
      <t>ジッシ</t>
    </rPh>
    <rPh sb="21" eb="23">
      <t>セイヤク</t>
    </rPh>
    <phoneticPr fontId="14"/>
  </si>
  <si>
    <t>！「次のイとロの両方の基準を満たす。」のチェックボックスにチェック（✓）を入れた上で、①～③のチェックボックスのうち少なくとも１つ以上にチェック（✔）を入れてください。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rPh sb="37" eb="38">
      <t>イ</t>
    </rPh>
    <rPh sb="40" eb="41">
      <t>ウエ</t>
    </rPh>
    <rPh sb="58" eb="59">
      <t>スク</t>
    </rPh>
    <rPh sb="65" eb="67">
      <t>イジョウ</t>
    </rPh>
    <rPh sb="76" eb="77">
      <t>イ</t>
    </rPh>
    <rPh sb="86" eb="88">
      <t>キジュン</t>
    </rPh>
    <rPh sb="89" eb="90">
      <t>ミ</t>
    </rPh>
    <rPh sb="94" eb="96">
      <t>バアイ</t>
    </rPh>
    <rPh sb="98" eb="99">
      <t>シタ</t>
    </rPh>
    <rPh sb="151" eb="152">
      <t>イ</t>
    </rPh>
    <phoneticPr fontId="14"/>
  </si>
  <si>
    <t>⇒上記が「×」の場合、令和６年度中の整備を誓約すること。</t>
    <rPh sb="18" eb="20">
      <t>セイビ</t>
    </rPh>
    <rPh sb="21" eb="23">
      <t>セイヤク</t>
    </rPh>
    <phoneticPr fontId="14"/>
  </si>
  <si>
    <t>新加算Ⅰ・Ⅱ、Ⅴ⑴～⑺・⑼・⑽・⑿の要件（６月以降）</t>
    <rPh sb="0" eb="3">
      <t>シンカサン</t>
    </rPh>
    <rPh sb="18" eb="20">
      <t>ヨウケン</t>
    </rPh>
    <rPh sb="22" eb="23">
      <t>ガツ</t>
    </rPh>
    <rPh sb="23" eb="25">
      <t>イコウ</t>
    </rPh>
    <phoneticPr fontId="14"/>
  </si>
  <si>
    <t>！キャリアパス要件Ⅳの欄に「×」があるのに、左のチェックボックスにチェック（✔）が入っていません。</t>
    <rPh sb="7" eb="9">
      <t>ヨウケン</t>
    </rPh>
    <rPh sb="11" eb="12">
      <t>ラン</t>
    </rPh>
    <rPh sb="22" eb="23">
      <t>ヒダリ</t>
    </rPh>
    <phoneticPr fontId="1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</si>
  <si>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</si>
  <si>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</si>
  <si>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！「その他」にチェック（✔）した場合は、具体的な内容を記載してください。</t>
    <rPh sb="4" eb="5">
      <t>タ</t>
    </rPh>
    <rPh sb="16" eb="18">
      <t>バアイ</t>
    </rPh>
    <rPh sb="20" eb="22">
      <t>グタイ</t>
    </rPh>
    <phoneticPr fontId="14"/>
  </si>
  <si>
    <t>以下の項目にオレンジ色の「×」がないか、提出前に確認すること。「×」がある場合、当該項目の記載を修正すること。</t>
    <rPh sb="10" eb="11">
      <t>イロ</t>
    </rPh>
    <phoneticPr fontId="14"/>
  </si>
  <si>
    <t>（５）</t>
    <phoneticPr fontId="14"/>
  </si>
  <si>
    <t>（６）</t>
    <phoneticPr fontId="14"/>
  </si>
  <si>
    <t>⇒ 要件を満たす職員数</t>
    <rPh sb="2" eb="4">
      <t>ヨウケン</t>
    </rPh>
    <rPh sb="5" eb="6">
      <t>ミ</t>
    </rPh>
    <rPh sb="8" eb="11">
      <t>ショクインスウ</t>
    </rPh>
    <phoneticPr fontId="14"/>
  </si>
  <si>
    <t>賃金改善額が月額平均８万円以上又は改善後の賃金が年額440万円以上となる者の数</t>
    <phoneticPr fontId="14"/>
  </si>
  <si>
    <t>キャリアパス要件Ⅳを「満たす」とした事業所数（短期入所・予防・総合事業での重複を除く。）</t>
    <rPh sb="6" eb="8">
      <t>ヨウケン</t>
    </rPh>
    <rPh sb="11" eb="12">
      <t>ミ</t>
    </rPh>
    <rPh sb="18" eb="21">
      <t>ジギョウショ</t>
    </rPh>
    <rPh sb="40" eb="41">
      <t>ノゾ</t>
    </rPh>
    <phoneticPr fontId="14"/>
  </si>
  <si>
    <t>⇐</t>
    <phoneticPr fontId="6"/>
  </si>
  <si>
    <t>！別紙様式６－２のいずれかの事業所個票でキャリアパス要件Ⅴを満たす具体的な加算区分等が選択されていません。</t>
    <rPh sb="1" eb="3">
      <t>ベッシ</t>
    </rPh>
    <rPh sb="3" eb="5">
      <t>ヨウシキ</t>
    </rPh>
    <rPh sb="14" eb="17">
      <t>ジギョウショ</t>
    </rPh>
    <rPh sb="17" eb="19">
      <t>コヒョウ</t>
    </rPh>
    <rPh sb="26" eb="28">
      <t>ヨウケン</t>
    </rPh>
    <rPh sb="30" eb="31">
      <t>ミ</t>
    </rPh>
    <rPh sb="33" eb="36">
      <t>グタイテキ</t>
    </rPh>
    <rPh sb="37" eb="39">
      <t>カサン</t>
    </rPh>
    <rPh sb="39" eb="41">
      <t>クブン</t>
    </rPh>
    <rPh sb="41" eb="42">
      <t>トウ</t>
    </rPh>
    <rPh sb="43" eb="45">
      <t>センタク</t>
    </rPh>
    <phoneticPr fontId="14"/>
  </si>
  <si>
    <t>！別紙様式６－２のいずれかの事業所個票でキャリアパス要件Ⅴを満たす具体的な加算区分等が選択されていません。</t>
    <phoneticPr fontId="14"/>
  </si>
  <si>
    <t>別紙様式６－１ 総括表</t>
    <rPh sb="0" eb="2">
      <t>ベッシ</t>
    </rPh>
    <rPh sb="2" eb="4">
      <t>ヨウシキ</t>
    </rPh>
    <rPh sb="8" eb="11">
      <t>ソウカツヒョウ</t>
    </rPh>
    <phoneticPr fontId="14"/>
  </si>
  <si>
    <t>〒</t>
  </si>
  <si>
    <t>E-mail</t>
  </si>
  <si>
    <t xml:space="preserve">－ </t>
    <phoneticPr fontId="14"/>
  </si>
  <si>
    <t>処遇加算Ⅰ</t>
    <rPh sb="0" eb="2">
      <t>ショグウ</t>
    </rPh>
    <rPh sb="2" eb="4">
      <t>カサン</t>
    </rPh>
    <phoneticPr fontId="6"/>
  </si>
  <si>
    <t>ベア加算</t>
    <rPh sb="2" eb="4">
      <t>カサン</t>
    </rPh>
    <phoneticPr fontId="6"/>
  </si>
  <si>
    <t>キャリアパスⅤ</t>
    <phoneticPr fontId="6"/>
  </si>
  <si>
    <t>キャリアパスⅣ</t>
    <phoneticPr fontId="6"/>
  </si>
  <si>
    <t>判定用</t>
    <rPh sb="0" eb="3">
      <t>ハンテイヨウ</t>
    </rPh>
    <phoneticPr fontId="6"/>
  </si>
  <si>
    <t>職場環境等要件</t>
    <rPh sb="0" eb="7">
      <t>ショクバカンキョウトウヨウケン</t>
    </rPh>
    <phoneticPr fontId="6"/>
  </si>
  <si>
    <t>処遇加算Ⅰ・Ⅱ</t>
    <rPh sb="0" eb="2">
      <t>ショグウ</t>
    </rPh>
    <rPh sb="2" eb="4">
      <t>カサン</t>
    </rPh>
    <phoneticPr fontId="6"/>
  </si>
  <si>
    <t>提出先</t>
    <rPh sb="0" eb="2">
      <t>テイシュツ</t>
    </rPh>
    <rPh sb="2" eb="3">
      <t>サキ</t>
    </rPh>
    <phoneticPr fontId="6"/>
  </si>
  <si>
    <t>（参考）本様式で一括して提出する事業所の数</t>
    <rPh sb="4" eb="5">
      <t>ホン</t>
    </rPh>
    <rPh sb="5" eb="7">
      <t>ヨウシキ</t>
    </rPh>
    <rPh sb="8" eb="10">
      <t>イッカツ</t>
    </rPh>
    <rPh sb="12" eb="14">
      <t>テイシュツ</t>
    </rPh>
    <rPh sb="16" eb="19">
      <t>ジギョウショ</t>
    </rPh>
    <phoneticPr fontId="14"/>
  </si>
  <si>
    <r>
      <t>(b) には、令和５年度と比較して令和６年度に増加する加算の見込額として、旧３加算の</t>
    </r>
    <r>
      <rPr>
        <u/>
        <sz val="8"/>
        <rFont val="ＭＳ Ｐゴシック"/>
        <family val="3"/>
        <charset val="128"/>
      </rPr>
      <t>上位区分への移行</t>
    </r>
    <r>
      <rPr>
        <sz val="8"/>
        <rFont val="ＭＳ Ｐゴシック"/>
        <family val="3"/>
        <charset val="128"/>
      </rPr>
      <t>によるもの（令和６年４・５月分）並びに令和６年度改定での</t>
    </r>
    <r>
      <rPr>
        <u/>
        <sz val="8"/>
        <rFont val="ＭＳ Ｐゴシック"/>
        <family val="3"/>
        <charset val="128"/>
      </rPr>
      <t>加算率の引上げ</t>
    </r>
    <r>
      <rPr>
        <sz val="8"/>
        <rFont val="ＭＳ Ｐゴシック"/>
        <family val="3"/>
        <charset val="128"/>
      </rPr>
      <t>及び</t>
    </r>
    <r>
      <rPr>
        <u/>
        <sz val="8"/>
        <rFont val="ＭＳ Ｐゴシック"/>
        <family val="3"/>
        <charset val="128"/>
      </rPr>
      <t>新加算Ⅰ～Ⅳへの移行</t>
    </r>
    <r>
      <rPr>
        <sz val="8"/>
        <rFont val="ＭＳ Ｐゴシック"/>
        <family val="3"/>
        <charset val="128"/>
      </rPr>
      <t>によるもの（令和６年６月以降分）の合計額が別紙様式6-2から自動で転記される。このうち、令和７年度の賃金改善のために繰り越す額 (c) を除いた額が、(f) に転記される。</t>
    </r>
    <rPh sb="114" eb="116">
      <t>ゴウケイ</t>
    </rPh>
    <rPh sb="116" eb="117">
      <t>ガク</t>
    </rPh>
    <rPh sb="118" eb="120">
      <t>ベッシ</t>
    </rPh>
    <rPh sb="120" eb="122">
      <t>ヨウシキ</t>
    </rPh>
    <rPh sb="130" eb="132">
      <t>テンキ</t>
    </rPh>
    <rPh sb="141" eb="143">
      <t>レイワ</t>
    </rPh>
    <rPh sb="144" eb="146">
      <t>ネンド</t>
    </rPh>
    <rPh sb="147" eb="149">
      <t>チンギン</t>
    </rPh>
    <rPh sb="149" eb="151">
      <t>カイゼン</t>
    </rPh>
    <rPh sb="155" eb="156">
      <t>ク</t>
    </rPh>
    <rPh sb="157" eb="158">
      <t>コ</t>
    </rPh>
    <rPh sb="159" eb="160">
      <t>ガク</t>
    </rPh>
    <rPh sb="166" eb="167">
      <t>ノゾ</t>
    </rPh>
    <rPh sb="169" eb="170">
      <t>ガク</t>
    </rPh>
    <rPh sb="177" eb="179">
      <t>テンキ</t>
    </rPh>
    <phoneticPr fontId="14"/>
  </si>
  <si>
    <t>キャリアパス要件Ⅰ・Ⅱを「R6年度中の対応の誓約」で満たし、４月から旧処遇加算Ⅱを算定可。その上で、４月からベア加算を算定せず、６月から月額賃金改善要件Ⅱも満たさない場合、Ⅴ(11)となる。</t>
    <rPh sb="26" eb="27">
      <t>ミ</t>
    </rPh>
    <rPh sb="43" eb="44">
      <t>カ</t>
    </rPh>
    <rPh sb="54" eb="56">
      <t>ヒツヨウ</t>
    </rPh>
    <phoneticPr fontId="6"/>
  </si>
  <si>
    <t>キャリアパス要件Ⅰ～Ⅲを「R6年度中の対応の誓約」で満たし、４月から旧処遇加算Ⅰを算定可。その上で、４月からベア加算を算定せず、６月から月額賃金改善要件Ⅱも満たさない場合、Ⅴ(９)となる。</t>
    <rPh sb="47" eb="48">
      <t>ウエ</t>
    </rPh>
    <phoneticPr fontId="6"/>
  </si>
  <si>
    <t>キャリアパス要件Ⅲを「R6年度中の対応の誓約」で満たし、４月から旧処遇加算Ⅰを算定可。４月からベア加算を算定せず、６月から月額賃金改善要件Ⅱも満たさない場合、Ⅴ(３)となる。</t>
    <rPh sb="6" eb="8">
      <t>ヨウケン</t>
    </rPh>
    <phoneticPr fontId="6"/>
  </si>
  <si>
    <t>キャリアパス要件Ⅰ～Ⅲを「R6年度中の対応の誓約」で満たし、４月から旧処遇加算Ⅰを算定可。その上で、４月からベア加算を算定せず、６月から月額賃金改善要件Ⅱも満たさない場合、Ⅴ(1)となる。</t>
    <rPh sb="47" eb="48">
      <t>ウエ</t>
    </rPh>
    <phoneticPr fontId="6"/>
  </si>
  <si>
    <t>キャリアパス要件Ⅲを「R6年度中の対応の誓約」で満たし、４月から旧処遇加算Ⅰを算定可。その上で、４月からベア加算を算定せず、６月から月額賃金改善要件Ⅱも満たさない場合、Ⅴ(1)となる。</t>
    <rPh sb="45" eb="46">
      <t>ウエ</t>
    </rPh>
    <phoneticPr fontId="6"/>
  </si>
  <si>
    <t>キャリアパス要件Ⅰ～Ⅲを「R6年度中の対応の誓約」で満たし、４月から旧処遇加算Ⅰを算定可。その場合、６月以降は自然と新加算Ⅲに移行可能。さらに、新加算Ⅱへの移行も推奨。</t>
    <rPh sb="78" eb="80">
      <t>イコウ</t>
    </rPh>
    <rPh sb="81" eb="83">
      <t>スイショウ</t>
    </rPh>
    <phoneticPr fontId="6"/>
  </si>
  <si>
    <t>「満たす」から「誓約」へ</t>
    <rPh sb="1" eb="2">
      <t>ミ</t>
    </rPh>
    <rPh sb="8" eb="10">
      <t>セイヤク</t>
    </rPh>
    <phoneticPr fontId="14"/>
  </si>
  <si>
    <t>「満たす」から「満たさない」へ</t>
    <rPh sb="1" eb="2">
      <t>ミ</t>
    </rPh>
    <rPh sb="8" eb="9">
      <t>ミ</t>
    </rPh>
    <phoneticPr fontId="14"/>
  </si>
  <si>
    <t>円</t>
    <phoneticPr fontId="14"/>
  </si>
  <si>
    <t>福祉・介護職員等処遇改善加算等 処遇改善計画書（令和６年度）</t>
    <rPh sb="0" eb="2">
      <t>フクシ</t>
    </rPh>
    <rPh sb="14" eb="15">
      <t>トウ</t>
    </rPh>
    <phoneticPr fontId="14"/>
  </si>
  <si>
    <t>障害福祉現場で働く方々にとって、令和６年度に2.5％、令和７年度に2.0％のベースアップへとつながるよう、令和６年度分の加算額の全額を令和６年度内の賃金改善に充てることは求めず、障害福祉サービス事業者等の判断により、その一部を令和７年度に繰り越して賃金改善に充てることを認める。令和７年度に繰り越す額は、(b) を上回らない範囲内で各事業者等において設定し、(c) に記載すること。また、繰越分は全額令和７年度の賃金改善に充て、期間中に事業所が休廃止した場合には、必ず一時金等により福祉・介護職員その他の職員の賃金として配分すること。</t>
    <rPh sb="0" eb="2">
      <t>ショウガイ</t>
    </rPh>
    <rPh sb="2" eb="4">
      <t>フクシ</t>
    </rPh>
    <rPh sb="89" eb="91">
      <t>ショウガイ</t>
    </rPh>
    <rPh sb="91" eb="93">
      <t>フクシ</t>
    </rPh>
    <rPh sb="139" eb="141">
      <t>レイワ</t>
    </rPh>
    <rPh sb="142" eb="144">
      <t>ネンド</t>
    </rPh>
    <rPh sb="145" eb="146">
      <t>ク</t>
    </rPh>
    <rPh sb="147" eb="148">
      <t>コ</t>
    </rPh>
    <rPh sb="149" eb="150">
      <t>ガク</t>
    </rPh>
    <rPh sb="157" eb="159">
      <t>ウワマワ</t>
    </rPh>
    <rPh sb="162" eb="165">
      <t>ハンイナイ</t>
    </rPh>
    <rPh sb="166" eb="170">
      <t>カクジギョウシャ</t>
    </rPh>
    <rPh sb="170" eb="171">
      <t>トウ</t>
    </rPh>
    <rPh sb="175" eb="177">
      <t>セッテイ</t>
    </rPh>
    <rPh sb="184" eb="186">
      <t>キサイ</t>
    </rPh>
    <rPh sb="208" eb="210">
      <t>カイゼン</t>
    </rPh>
    <rPh sb="214" eb="217">
      <t>キカンチュウ</t>
    </rPh>
    <rPh sb="218" eb="221">
      <t>ジギョウショ</t>
    </rPh>
    <rPh sb="232" eb="233">
      <t>カナラ</t>
    </rPh>
    <rPh sb="241" eb="243">
      <t>フクシ</t>
    </rPh>
    <phoneticPr fontId="14"/>
  </si>
  <si>
    <t>(e)・(g)・(h) には、新加算等の算定により実施する福祉・介護職員の賃金改善の見込額を計算し、記入すること。その際、加算による賃金改善を行った場合の法定福利費等の事業主負担の増加分を含めることができる。</t>
    <rPh sb="15" eb="16">
      <t>シン</t>
    </rPh>
    <rPh sb="18" eb="19">
      <t>トウ</t>
    </rPh>
    <rPh sb="29" eb="31">
      <t>フクシ</t>
    </rPh>
    <rPh sb="50" eb="52">
      <t>キニュウ</t>
    </rPh>
    <rPh sb="59" eb="60">
      <t>サイ</t>
    </rPh>
    <phoneticPr fontId="14"/>
  </si>
  <si>
    <t>(g) は (f) の見込額以上となること。ただし、ベースアップのみにより当該賃金改善を行うことができない場合（例えば、令和６年度障害福祉サービス等報酬改定を踏まえ賃金体系等を整備途上である場合）には、必要に応じて、その他の手当、一時金等を組み合わせて実施しても差し支えない。したがって、（i） の値（g + h の合計）が (f) 以上であれば差し支えない。</t>
    <rPh sb="11" eb="13">
      <t>ミコミ</t>
    </rPh>
    <rPh sb="13" eb="14">
      <t>ガク</t>
    </rPh>
    <rPh sb="14" eb="16">
      <t>イジョウ</t>
    </rPh>
    <rPh sb="65" eb="67">
      <t>ショウガイ</t>
    </rPh>
    <rPh sb="67" eb="69">
      <t>フクシ</t>
    </rPh>
    <rPh sb="73" eb="74">
      <t>トウ</t>
    </rPh>
    <rPh sb="149" eb="150">
      <t>アタイ</t>
    </rPh>
    <rPh sb="158" eb="160">
      <t>ゴウケイ</t>
    </rPh>
    <rPh sb="167" eb="169">
      <t>イジョウ</t>
    </rPh>
    <rPh sb="173" eb="174">
      <t>サ</t>
    </rPh>
    <rPh sb="175" eb="176">
      <t>ツカ</t>
    </rPh>
    <phoneticPr fontId="14"/>
  </si>
  <si>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14"/>
  </si>
  <si>
    <t>イについて、全ての福祉・介護職員に周知している。</t>
    <rPh sb="6" eb="7">
      <t>スベ</t>
    </rPh>
    <rPh sb="9" eb="11">
      <t>フクシ</t>
    </rPh>
    <phoneticPr fontId="14"/>
  </si>
  <si>
    <t>福祉・介護職員について、経験若しくは資格等に応じて昇給する仕組み又は一定の基準に基づき定期に昇給を判定する仕組みを設けている。</t>
    <rPh sb="0" eb="2">
      <t>フクシ</t>
    </rPh>
    <phoneticPr fontId="14"/>
  </si>
  <si>
    <t>障害を有する者でも働きやすい職場環境の構築や勤務シフトの配慮</t>
    <phoneticPr fontId="14"/>
  </si>
  <si>
    <t>法人や事業所の経営理念や支援方針・人材育成方針、その実現のための施策・仕組みなどの明確化</t>
    <rPh sb="12" eb="14">
      <t>シエン</t>
    </rPh>
    <phoneticPr fontId="14"/>
  </si>
  <si>
    <t>！全体で３つ以上の区分が選択されていません。</t>
    <phoneticPr fontId="14"/>
  </si>
  <si>
    <t>支援の好事例や、利用者やその家族からの謝意等の情報を共有する機会の提供</t>
    <rPh sb="0" eb="2">
      <t>シエン</t>
    </rPh>
    <phoneticPr fontId="14"/>
  </si>
  <si>
    <t>利用者本位の支援方針など障害福祉や法人の理念等を定期的に学ぶ機会の提供</t>
    <rPh sb="6" eb="8">
      <t>シエン</t>
    </rPh>
    <rPh sb="12" eb="14">
      <t>ショウガイ</t>
    </rPh>
    <rPh sb="14" eb="16">
      <t>フクシ</t>
    </rPh>
    <phoneticPr fontId="14"/>
  </si>
  <si>
    <t>ミーティング等による職場内コミュニケーションの円滑化による個々の福祉・介護職員の気づきを踏まえた勤務環境やケア内容の改善</t>
    <rPh sb="32" eb="34">
      <t>フクシ</t>
    </rPh>
    <phoneticPr fontId="14"/>
  </si>
  <si>
    <t>福祉・介護職員の身体の負担軽減のための介護技術の修得支援、介護ロボットやリフト等の介護機器等導入及び研修等による腰痛対策の実施</t>
    <rPh sb="0" eb="2">
      <t>フクシ</t>
    </rPh>
    <phoneticPr fontId="14"/>
  </si>
  <si>
    <t>働きながら介護福祉士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40" eb="42">
      <t>シエン</t>
    </rPh>
    <rPh sb="62" eb="64">
      <t>ケンシュウ</t>
    </rPh>
    <rPh sb="65" eb="67">
      <t>キョウド</t>
    </rPh>
    <rPh sb="67" eb="69">
      <t>コウドウ</t>
    </rPh>
    <rPh sb="69" eb="71">
      <t>ショウガイ</t>
    </rPh>
    <rPh sb="71" eb="74">
      <t>シエンシャ</t>
    </rPh>
    <rPh sb="74" eb="76">
      <t>ヨウセイ</t>
    </rPh>
    <rPh sb="76" eb="78">
      <t>ケンシュウ</t>
    </rPh>
    <phoneticPr fontId="14"/>
  </si>
  <si>
    <t>職場環境等要件の25項目のうち、実施する取組項目の「障害福祉サービス等情報公表システム」での選択</t>
    <rPh sb="0" eb="2">
      <t>ショクバ</t>
    </rPh>
    <rPh sb="2" eb="4">
      <t>カンキョウ</t>
    </rPh>
    <rPh sb="4" eb="5">
      <t>トウ</t>
    </rPh>
    <rPh sb="5" eb="7">
      <t>ヨウケン</t>
    </rPh>
    <rPh sb="10" eb="12">
      <t>コウモク</t>
    </rPh>
    <rPh sb="16" eb="18">
      <t>ジッシ</t>
    </rPh>
    <rPh sb="20" eb="22">
      <t>トリクミ</t>
    </rPh>
    <rPh sb="22" eb="24">
      <t>コウモク</t>
    </rPh>
    <rPh sb="26" eb="28">
      <t>ショウガイ</t>
    </rPh>
    <rPh sb="28" eb="30">
      <t>フクシ</t>
    </rPh>
    <rPh sb="34" eb="35">
      <t>ナド</t>
    </rPh>
    <rPh sb="35" eb="37">
      <t>ジョウホウ</t>
    </rPh>
    <rPh sb="37" eb="39">
      <t>コウヒョウ</t>
    </rPh>
    <rPh sb="46" eb="48">
      <t>センタク</t>
    </rPh>
    <phoneticPr fontId="14"/>
  </si>
  <si>
    <t>職場環境等要件の25項目のうち、実施する取組項目の自社のホームページへの掲載</t>
    <rPh sb="22" eb="24">
      <t>コウモク</t>
    </rPh>
    <rPh sb="25" eb="27">
      <t>ジシャ</t>
    </rPh>
    <rPh sb="36" eb="38">
      <t>ケイサイ</t>
    </rPh>
    <phoneticPr fontId="14"/>
  </si>
  <si>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14"/>
  </si>
  <si>
    <t>キャリアパス要件Ⅴ（配置等要件）を満たすこと</t>
    <rPh sb="17" eb="18">
      <t>ミ</t>
    </rPh>
    <phoneticPr fontId="1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</si>
  <si>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を満たすこと。ただし、満たさない場合は、令和６年度中（令和７年３月末まで）に福祉・介護職員の任用要件・賃金体系を定めること</t>
    </r>
    <r>
      <rPr>
        <u/>
        <sz val="9"/>
        <rFont val="ＭＳ Ｐゴシック"/>
        <family val="3"/>
        <charset val="128"/>
      </rPr>
      <t>又は</t>
    </r>
    <r>
      <rPr>
        <sz val="9"/>
        <rFont val="ＭＳ Ｐゴシック"/>
        <family val="3"/>
        <charset val="128"/>
      </rPr>
      <t>研修等に係る計画を策定し、研修の実施又は研修機会の確保を行うことを誓約していること</t>
    </r>
    <rPh sb="48" eb="49">
      <t>ミ</t>
    </rPh>
    <rPh sb="58" eb="59">
      <t>ミ</t>
    </rPh>
    <rPh sb="63" eb="65">
      <t>バアイ</t>
    </rPh>
    <rPh sb="85" eb="87">
      <t>フクシ</t>
    </rPh>
    <rPh sb="108" eb="109">
      <t>マタ</t>
    </rPh>
    <rPh sb="143" eb="145">
      <t>セイヤク</t>
    </rPh>
    <phoneticPr fontId="1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</si>
  <si>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を満たすこと。ただし、満たさない場合は、令和６年度中（令和７年３月末まで）に福祉・介護職員の任用要件・賃金体系を定めること</t>
    </r>
    <r>
      <rPr>
        <u/>
        <sz val="9"/>
        <rFont val="ＭＳ Ｐゴシック"/>
        <family val="3"/>
        <charset val="128"/>
      </rPr>
      <t>及び</t>
    </r>
    <r>
      <rPr>
        <sz val="9"/>
        <rFont val="ＭＳ Ｐゴシック"/>
        <family val="3"/>
        <charset val="128"/>
      </rPr>
      <t>研修等に係る計画を策定し、研修の実施又は研修機会の確保を行うことを誓約していること</t>
    </r>
    <rPh sb="43" eb="45">
      <t>リョウホウ</t>
    </rPh>
    <rPh sb="46" eb="47">
      <t>ミ</t>
    </rPh>
    <rPh sb="56" eb="57">
      <t>ミ</t>
    </rPh>
    <rPh sb="61" eb="63">
      <t>バアイ</t>
    </rPh>
    <rPh sb="83" eb="85">
      <t>フクシ</t>
    </rPh>
    <rPh sb="106" eb="107">
      <t>オヨ</t>
    </rPh>
    <rPh sb="141" eb="143">
      <t>セイヤク</t>
    </rPh>
    <phoneticPr fontId="14"/>
  </si>
  <si>
    <t>福祉・介護職員について、賃金改善の見込額の2/3以上が、ベースアップ等に充てられる計画になっていること</t>
    <rPh sb="0" eb="2">
      <t>フクシ</t>
    </rPh>
    <phoneticPr fontId="14"/>
  </si>
  <si>
    <t>３　福祉・介護職員等処遇改善加算等の要件について</t>
    <rPh sb="2" eb="4">
      <t>フクシ</t>
    </rPh>
    <rPh sb="16" eb="17">
      <t>トウ</t>
    </rPh>
    <phoneticPr fontId="14"/>
  </si>
  <si>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color theme="1"/>
        <rFont val="ＭＳ Ｐゴシック"/>
        <family val="3"/>
        <charset val="128"/>
      </rPr>
      <t>６区分から任意で３つの区分を選択し、選択した区分でそれぞれ１つ以上の取組を行うこと。</t>
    </r>
    <phoneticPr fontId="14"/>
  </si>
  <si>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14"/>
  </si>
  <si>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14"/>
  </si>
  <si>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14"/>
  </si>
  <si>
    <t>新規に算定する事業所の旧ベースアップ等加算について、福祉・介護職員とその他の職種のそれぞれについて、賃金改善の見込額の３分の２以上が、基本給等（基本給又は決まって毎月支払われる手当）の引上げに充てられる計画になっていること</t>
    <rPh sb="0" eb="2">
      <t>シンキ</t>
    </rPh>
    <rPh sb="3" eb="5">
      <t>サンテイ</t>
    </rPh>
    <rPh sb="7" eb="10">
      <t>ジギョウショ</t>
    </rPh>
    <rPh sb="11" eb="12">
      <t>キュウ</t>
    </rPh>
    <rPh sb="18" eb="21">
      <t>トウカサン</t>
    </rPh>
    <rPh sb="26" eb="28">
      <t>フクシ</t>
    </rPh>
    <rPh sb="67" eb="69">
      <t>キホン</t>
    </rPh>
    <rPh sb="69" eb="70">
      <t>キュウ</t>
    </rPh>
    <phoneticPr fontId="14"/>
  </si>
  <si>
    <t>３　福祉・介護職員等処遇改善加算等の要件について</t>
    <rPh sb="2" eb="4">
      <t>フクシ</t>
    </rPh>
    <rPh sb="5" eb="7">
      <t>カイゴ</t>
    </rPh>
    <rPh sb="7" eb="9">
      <t>ショクイン</t>
    </rPh>
    <rPh sb="9" eb="10">
      <t>トウ</t>
    </rPh>
    <rPh sb="10" eb="12">
      <t>ショグウ</t>
    </rPh>
    <rPh sb="12" eb="14">
      <t>カイゼン</t>
    </rPh>
    <rPh sb="14" eb="16">
      <t>カサン</t>
    </rPh>
    <rPh sb="16" eb="17">
      <t>トウ</t>
    </rPh>
    <rPh sb="18" eb="20">
      <t>ヨウケン</t>
    </rPh>
    <phoneticPr fontId="14"/>
  </si>
  <si>
    <t>福祉・
介護職員</t>
    <rPh sb="0" eb="2">
      <t>フクシ</t>
    </rPh>
    <rPh sb="4" eb="6">
      <t>カイゴ</t>
    </rPh>
    <rPh sb="6" eb="8">
      <t>ショクイン</t>
    </rPh>
    <phoneticPr fontId="14"/>
  </si>
  <si>
    <t>令和６年度中（令和７年３月末まで）に福祉・介護職員の任用要件・賃金体系を定めます。</t>
    <rPh sb="0" eb="2">
      <t>レイワ</t>
    </rPh>
    <rPh sb="3" eb="5">
      <t>ネンド</t>
    </rPh>
    <rPh sb="5" eb="6">
      <t>チュウ</t>
    </rPh>
    <rPh sb="7" eb="9">
      <t>レイワ</t>
    </rPh>
    <rPh sb="10" eb="11">
      <t>ネン</t>
    </rPh>
    <rPh sb="12" eb="14">
      <t>ガツマツ</t>
    </rPh>
    <rPh sb="18" eb="20">
      <t>フクシ</t>
    </rPh>
    <rPh sb="21" eb="23">
      <t>カイゴ</t>
    </rPh>
    <rPh sb="23" eb="25">
      <t>ショクイン</t>
    </rPh>
    <rPh sb="26" eb="28">
      <t>ニンヨウ</t>
    </rPh>
    <rPh sb="28" eb="30">
      <t>ヨウケン</t>
    </rPh>
    <rPh sb="31" eb="33">
      <t>チンギン</t>
    </rPh>
    <rPh sb="33" eb="35">
      <t>タイケイ</t>
    </rPh>
    <rPh sb="36" eb="37">
      <t>サダ</t>
    </rPh>
    <phoneticPr fontId="14"/>
  </si>
  <si>
    <t>キャリアパス要件Ⅴ（配置等要件） ⇒以下の欄が「○」の場合、要件を満たしている。</t>
    <rPh sb="6" eb="8">
      <t>ヨウケン</t>
    </rPh>
    <rPh sb="12" eb="13">
      <t>トウ</t>
    </rPh>
    <phoneticPr fontId="14"/>
  </si>
  <si>
    <t>令和７年度に繰り越す額（２（１）①ⅰア）がある場合は、全額、令和７年度の更なる賃金改善に充てます。期間中に事業所が休廃止した場合には、一時金等により福祉・介護職員その他の職員の賃金として配分します。</t>
    <rPh sb="0" eb="2">
      <t>レイワ</t>
    </rPh>
    <rPh sb="3" eb="5">
      <t>ネンド</t>
    </rPh>
    <rPh sb="10" eb="11">
      <t>ガク</t>
    </rPh>
    <rPh sb="23" eb="25">
      <t>バアイ</t>
    </rPh>
    <rPh sb="36" eb="37">
      <t>サラ</t>
    </rPh>
    <rPh sb="41" eb="43">
      <t>カイゼン</t>
    </rPh>
    <rPh sb="53" eb="56">
      <t>ジギョウショ</t>
    </rPh>
    <rPh sb="74" eb="76">
      <t>フクシ</t>
    </rPh>
    <phoneticPr fontId="14"/>
  </si>
  <si>
    <t>障害福祉サービス等
事業所番号</t>
    <rPh sb="0" eb="2">
      <t>ショウガイ</t>
    </rPh>
    <rPh sb="2" eb="4">
      <t>フクシ</t>
    </rPh>
    <rPh sb="8" eb="9">
      <t>トウ</t>
    </rPh>
    <rPh sb="10" eb="13">
      <t>ジギョウショ</t>
    </rPh>
    <rPh sb="13" eb="15">
      <t>バンゴウ</t>
    </rPh>
    <phoneticPr fontId="5"/>
  </si>
  <si>
    <t>福祉・介護職員処遇改善加算</t>
    <rPh sb="0" eb="2">
      <t>フクシ</t>
    </rPh>
    <rPh sb="3" eb="5">
      <t>カイゴ</t>
    </rPh>
    <rPh sb="5" eb="7">
      <t>ショクイン</t>
    </rPh>
    <rPh sb="7" eb="9">
      <t>ショグウ</t>
    </rPh>
    <rPh sb="9" eb="13">
      <t>カイゼンカサン</t>
    </rPh>
    <phoneticPr fontId="14"/>
  </si>
  <si>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14"/>
  </si>
  <si>
    <t>福祉・介護職員等ベースアップ等支援加算</t>
    <rPh sb="0" eb="2">
      <t>フクシ</t>
    </rPh>
    <rPh sb="3" eb="5">
      <t>カイゴ</t>
    </rPh>
    <rPh sb="5" eb="7">
      <t>ショクイン</t>
    </rPh>
    <rPh sb="7" eb="8">
      <t>トウ</t>
    </rPh>
    <rPh sb="14" eb="15">
      <t>トウ</t>
    </rPh>
    <rPh sb="15" eb="19">
      <t>シエンカサン</t>
    </rPh>
    <phoneticPr fontId="14"/>
  </si>
  <si>
    <t>福祉・介護職員等処遇改善加算</t>
    <rPh sb="0" eb="2">
      <t>フクシ</t>
    </rPh>
    <rPh sb="3" eb="8">
      <t>カイゴショクイントウ</t>
    </rPh>
    <rPh sb="8" eb="14">
      <t>ショグウカイゼンカサン</t>
    </rPh>
    <phoneticPr fontId="14"/>
  </si>
  <si>
    <t>（参考）令和６年度障害福祉サービス等報酬改定による引上げ分</t>
    <rPh sb="1" eb="3">
      <t>サンコウ</t>
    </rPh>
    <rPh sb="4" eb="6">
      <t>レイワ</t>
    </rPh>
    <rPh sb="7" eb="9">
      <t>ネンド</t>
    </rPh>
    <rPh sb="9" eb="11">
      <t>ショウガイ</t>
    </rPh>
    <rPh sb="11" eb="13">
      <t>フクシ</t>
    </rPh>
    <rPh sb="17" eb="18">
      <t>トウ</t>
    </rPh>
    <rPh sb="18" eb="20">
      <t>ホウシュウ</t>
    </rPh>
    <rPh sb="20" eb="22">
      <t>カイテイ</t>
    </rPh>
    <rPh sb="25" eb="27">
      <t>ヒキア</t>
    </rPh>
    <rPh sb="28" eb="29">
      <t>ブン</t>
    </rPh>
    <phoneticPr fontId="14"/>
  </si>
  <si>
    <t>居宅介護</t>
  </si>
  <si>
    <t>重度訪問介護</t>
  </si>
  <si>
    <t>同行援護</t>
  </si>
  <si>
    <t>行動援護</t>
  </si>
  <si>
    <t>エラー</t>
    <phoneticPr fontId="24"/>
  </si>
  <si>
    <t>生活介護</t>
  </si>
  <si>
    <t>施設入所支援</t>
  </si>
  <si>
    <t>短期入所</t>
    <rPh sb="0" eb="2">
      <t>タンキ</t>
    </rPh>
    <rPh sb="2" eb="4">
      <t>ニュウショ</t>
    </rPh>
    <phoneticPr fontId="96"/>
  </si>
  <si>
    <t>療養介護</t>
  </si>
  <si>
    <t>自立訓練（機能訓練）</t>
  </si>
  <si>
    <t>自立訓練（生活訓練）</t>
  </si>
  <si>
    <t>就労選択支援</t>
    <rPh sb="2" eb="4">
      <t>センタク</t>
    </rPh>
    <rPh sb="4" eb="6">
      <t>シエン</t>
    </rPh>
    <phoneticPr fontId="97"/>
  </si>
  <si>
    <t>就労移行支援</t>
  </si>
  <si>
    <t>就労継続支援Ａ型</t>
  </si>
  <si>
    <t>就労継続支援Ｂ型</t>
  </si>
  <si>
    <t>就労定着支援</t>
    <rPh sb="0" eb="2">
      <t>シュウロウ</t>
    </rPh>
    <rPh sb="2" eb="4">
      <t>テイチャク</t>
    </rPh>
    <rPh sb="4" eb="6">
      <t>シエン</t>
    </rPh>
    <phoneticPr fontId="95"/>
  </si>
  <si>
    <t>自立生活援助</t>
    <rPh sb="0" eb="2">
      <t>ジリツ</t>
    </rPh>
    <rPh sb="2" eb="4">
      <t>セイカツ</t>
    </rPh>
    <rPh sb="4" eb="6">
      <t>エンジョ</t>
    </rPh>
    <phoneticPr fontId="95"/>
  </si>
  <si>
    <t>共同生活援助（介護サービス包括型 ）</t>
    <rPh sb="0" eb="2">
      <t>キョウドウ</t>
    </rPh>
    <rPh sb="2" eb="4">
      <t>セイカツ</t>
    </rPh>
    <rPh sb="4" eb="6">
      <t>エンジョ</t>
    </rPh>
    <rPh sb="7" eb="9">
      <t>カイゴ</t>
    </rPh>
    <rPh sb="13" eb="15">
      <t>ホウカツ</t>
    </rPh>
    <rPh sb="15" eb="16">
      <t>ガタ</t>
    </rPh>
    <phoneticPr fontId="95"/>
  </si>
  <si>
    <t>共同生活援助（日中サービス支援型）</t>
    <rPh sb="0" eb="2">
      <t>キョウドウ</t>
    </rPh>
    <rPh sb="2" eb="4">
      <t>セイカツ</t>
    </rPh>
    <rPh sb="4" eb="6">
      <t>エンジョ</t>
    </rPh>
    <rPh sb="7" eb="9">
      <t>ニッチュウ</t>
    </rPh>
    <rPh sb="13" eb="15">
      <t>シエン</t>
    </rPh>
    <phoneticPr fontId="95"/>
  </si>
  <si>
    <t>共同生活援助（外部サービス利用型）</t>
    <rPh sb="0" eb="2">
      <t>キョウドウ</t>
    </rPh>
    <rPh sb="2" eb="4">
      <t>セイカツ</t>
    </rPh>
    <rPh sb="4" eb="6">
      <t>エンジョ</t>
    </rPh>
    <phoneticPr fontId="9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</si>
  <si>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</si>
  <si>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</si>
  <si>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</si>
  <si>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</si>
  <si>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</si>
  <si>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</si>
  <si>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</si>
  <si>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</si>
  <si>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14"/>
  </si>
  <si>
    <t>障害者支援施設：自立訓練（生活訓練）</t>
    <phoneticPr fontId="14"/>
  </si>
  <si>
    <t>障害者支援施設：就労移行支援</t>
    <phoneticPr fontId="14"/>
  </si>
  <si>
    <t>障害者支援施設：就労継続支援Ａ型</t>
    <phoneticPr fontId="14"/>
  </si>
  <si>
    <t>障害者支援施設：就労継続支援Ｂ型</t>
    <phoneticPr fontId="14"/>
  </si>
  <si>
    <t>配置等要件</t>
    <rPh sb="0" eb="2">
      <t>ハイチ</t>
    </rPh>
    <rPh sb="2" eb="3">
      <t>トウ</t>
    </rPh>
    <rPh sb="3" eb="5">
      <t>ヨウケン</t>
    </rPh>
    <phoneticPr fontId="14"/>
  </si>
  <si>
    <t>特定事業所加算</t>
    <phoneticPr fontId="1"/>
  </si>
  <si>
    <t>特定事業所加算</t>
    <rPh sb="0" eb="2">
      <t>トクテイ</t>
    </rPh>
    <rPh sb="2" eb="5">
      <t>ジギョウショ</t>
    </rPh>
    <rPh sb="5" eb="7">
      <t>カサン</t>
    </rPh>
    <phoneticPr fontId="1"/>
  </si>
  <si>
    <t>同行援護</t>
    <phoneticPr fontId="24"/>
  </si>
  <si>
    <t>行動援護</t>
    <phoneticPr fontId="24"/>
  </si>
  <si>
    <t>重度障害者等包括支援</t>
    <phoneticPr fontId="24"/>
  </si>
  <si>
    <t>対象加算なし</t>
    <rPh sb="0" eb="2">
      <t>タイショウ</t>
    </rPh>
    <rPh sb="2" eb="4">
      <t>カサン</t>
    </rPh>
    <phoneticPr fontId="24"/>
  </si>
  <si>
    <t>生活介護</t>
    <phoneticPr fontId="24"/>
  </si>
  <si>
    <t>福祉専門職員配置等加算</t>
    <rPh sb="0" eb="2">
      <t>フクシ</t>
    </rPh>
    <rPh sb="2" eb="4">
      <t>センモン</t>
    </rPh>
    <rPh sb="4" eb="6">
      <t>ショクイン</t>
    </rPh>
    <rPh sb="6" eb="8">
      <t>ハイチ</t>
    </rPh>
    <rPh sb="8" eb="9">
      <t>トウ</t>
    </rPh>
    <rPh sb="9" eb="11">
      <t>カサン</t>
    </rPh>
    <phoneticPr fontId="1"/>
  </si>
  <si>
    <t>施設入所支援</t>
    <phoneticPr fontId="24"/>
  </si>
  <si>
    <t>療養介護</t>
    <phoneticPr fontId="24"/>
  </si>
  <si>
    <t>自立訓練（機能訓練）</t>
    <phoneticPr fontId="24"/>
  </si>
  <si>
    <t>自立訓練（生活訓練）</t>
    <phoneticPr fontId="24"/>
  </si>
  <si>
    <t>就労移行支援</t>
    <phoneticPr fontId="24"/>
  </si>
  <si>
    <t>就労継続支援Ａ型</t>
    <phoneticPr fontId="24"/>
  </si>
  <si>
    <t>就労継続支援Ｂ型</t>
    <phoneticPr fontId="24"/>
  </si>
  <si>
    <t>児童発達支援</t>
    <phoneticPr fontId="24"/>
  </si>
  <si>
    <t>医療型児童発達支援</t>
    <phoneticPr fontId="24"/>
  </si>
  <si>
    <t>放課後等デイサービス</t>
    <phoneticPr fontId="24"/>
  </si>
  <si>
    <t>居宅訪問型児童発達支援</t>
    <phoneticPr fontId="24"/>
  </si>
  <si>
    <t>保育所等訪問支援</t>
    <phoneticPr fontId="24"/>
  </si>
  <si>
    <t>福祉型障害児入所施設</t>
    <phoneticPr fontId="24"/>
  </si>
  <si>
    <t>医療型障害児入所施設</t>
    <phoneticPr fontId="24"/>
  </si>
  <si>
    <t>障害者支援施設：自立訓練（機能訓練）</t>
  </si>
  <si>
    <t>障害者支援施設：自立訓練（生活訓練）</t>
  </si>
  <si>
    <t>障害者支援施設：就労移行支援</t>
  </si>
  <si>
    <t>障害者支援施設：就労継続支援Ａ型</t>
  </si>
  <si>
    <t>障害者支援施設：就労継続支援Ｂ型</t>
    <phoneticPr fontId="24"/>
  </si>
  <si>
    <t>自立訓練_機能訓練</t>
    <phoneticPr fontId="24"/>
  </si>
  <si>
    <t>自立訓練_生活訓練</t>
    <phoneticPr fontId="24"/>
  </si>
  <si>
    <t>共同生活援助_介護サービス包括型</t>
    <rPh sb="0" eb="2">
      <t>キョウドウ</t>
    </rPh>
    <rPh sb="2" eb="4">
      <t>セイカツ</t>
    </rPh>
    <rPh sb="4" eb="6">
      <t>エンジョ</t>
    </rPh>
    <rPh sb="7" eb="9">
      <t>カイゴ</t>
    </rPh>
    <rPh sb="13" eb="15">
      <t>ホウカツ</t>
    </rPh>
    <rPh sb="15" eb="16">
      <t>ガタ</t>
    </rPh>
    <phoneticPr fontId="95"/>
  </si>
  <si>
    <t>共同生活援助_日中サービス支援型</t>
    <rPh sb="0" eb="2">
      <t>キョウドウ</t>
    </rPh>
    <rPh sb="2" eb="4">
      <t>セイカツ</t>
    </rPh>
    <rPh sb="4" eb="6">
      <t>エンジョ</t>
    </rPh>
    <rPh sb="7" eb="9">
      <t>ニッチュウ</t>
    </rPh>
    <rPh sb="13" eb="15">
      <t>シエン</t>
    </rPh>
    <phoneticPr fontId="95"/>
  </si>
  <si>
    <t>共同生活援助_外部サービス利用型</t>
    <rPh sb="0" eb="2">
      <t>キョウドウ</t>
    </rPh>
    <rPh sb="2" eb="4">
      <t>セイカツ</t>
    </rPh>
    <rPh sb="4" eb="6">
      <t>エンジョ</t>
    </rPh>
    <phoneticPr fontId="95"/>
  </si>
  <si>
    <t>障害者支援施設_生活介護</t>
    <rPh sb="0" eb="3">
      <t>ショウガイシャ</t>
    </rPh>
    <rPh sb="3" eb="5">
      <t>シエン</t>
    </rPh>
    <rPh sb="5" eb="7">
      <t>シセツ</t>
    </rPh>
    <rPh sb="8" eb="10">
      <t>セイカツ</t>
    </rPh>
    <phoneticPr fontId="1"/>
  </si>
  <si>
    <t>障害者支援施設_自立訓練_機能訓練</t>
    <phoneticPr fontId="24"/>
  </si>
  <si>
    <t>障害者支援施設_自立訓練_生活訓練</t>
    <phoneticPr fontId="24"/>
  </si>
  <si>
    <t>障害者支援施設_就労移行支援</t>
    <phoneticPr fontId="24"/>
  </si>
  <si>
    <t>障害者支援施設_就労継続支援Ａ型</t>
    <phoneticPr fontId="24"/>
  </si>
  <si>
    <t>障害者支援施設_就労継続支援Ｂ型</t>
    <phoneticPr fontId="24"/>
  </si>
  <si>
    <t>　特定事業所加算を算定する。</t>
    <rPh sb="9" eb="11">
      <t>サンテイ</t>
    </rPh>
    <phoneticPr fontId="1"/>
  </si>
  <si>
    <t>　福祉専門職員配置等加算を算定する。</t>
    <rPh sb="1" eb="3">
      <t>フクシ</t>
    </rPh>
    <rPh sb="3" eb="5">
      <t>センモン</t>
    </rPh>
    <rPh sb="5" eb="7">
      <t>ショクイン</t>
    </rPh>
    <rPh sb="7" eb="9">
      <t>ハイチ</t>
    </rPh>
    <rPh sb="9" eb="10">
      <t>トウ</t>
    </rPh>
    <rPh sb="10" eb="12">
      <t>カサン</t>
    </rPh>
    <rPh sb="13" eb="15">
      <t>サンテイ</t>
    </rPh>
    <phoneticPr fontId="1"/>
  </si>
  <si>
    <t>障害福祉サービス等報酬総額[円／月]</t>
    <rPh sb="0" eb="2">
      <t>ショウガイ</t>
    </rPh>
    <rPh sb="2" eb="4">
      <t>フクシ</t>
    </rPh>
    <rPh sb="8" eb="9">
      <t>ナド</t>
    </rPh>
    <rPh sb="9" eb="11">
      <t>ホウシュウ</t>
    </rPh>
    <rPh sb="11" eb="13">
      <t>ソウガク</t>
    </rPh>
    <rPh sb="14" eb="15">
      <t>エン</t>
    </rPh>
    <rPh sb="16" eb="17">
      <t>ツキ</t>
    </rPh>
    <phoneticPr fontId="5"/>
  </si>
  <si>
    <t>処遇加算等総額[円／月]</t>
    <rPh sb="0" eb="2">
      <t>ショグウ</t>
    </rPh>
    <rPh sb="2" eb="4">
      <t>カサン</t>
    </rPh>
    <rPh sb="4" eb="5">
      <t>トウ</t>
    </rPh>
    <rPh sb="5" eb="7">
      <t>ソウガク</t>
    </rPh>
    <rPh sb="8" eb="9">
      <t>エン</t>
    </rPh>
    <rPh sb="10" eb="11">
      <t>ゲツ</t>
    </rPh>
    <phoneticPr fontId="5"/>
  </si>
  <si>
    <t>処遇等除く総総額[円／月]</t>
    <rPh sb="0" eb="2">
      <t>ショグウ</t>
    </rPh>
    <rPh sb="2" eb="3">
      <t>トウ</t>
    </rPh>
    <rPh sb="3" eb="4">
      <t>ノゾ</t>
    </rPh>
    <rPh sb="5" eb="6">
      <t>ソウ</t>
    </rPh>
    <rPh sb="6" eb="8">
      <t>ソウガク</t>
    </rPh>
    <rPh sb="9" eb="10">
      <t>エン</t>
    </rPh>
    <rPh sb="11" eb="12">
      <t>ツキ</t>
    </rPh>
    <phoneticPr fontId="5"/>
  </si>
  <si>
    <t>　福祉・介護職員について、職位、職責又は職務内容等に応じた任用等の要件を定め、それらに応じた賃金体系を整備する。</t>
    <rPh sb="1" eb="3">
      <t>フクシ</t>
    </rPh>
    <rPh sb="4" eb="6">
      <t>カイゴ</t>
    </rPh>
    <rPh sb="6" eb="8">
      <t>ショクイン</t>
    </rPh>
    <rPh sb="13" eb="15">
      <t>ショクイ</t>
    </rPh>
    <rPh sb="16" eb="18">
      <t>ショクセキ</t>
    </rPh>
    <rPh sb="18" eb="19">
      <t>マタ</t>
    </rPh>
    <rPh sb="20" eb="22">
      <t>ショクム</t>
    </rPh>
    <rPh sb="22" eb="24">
      <t>ナイヨウ</t>
    </rPh>
    <rPh sb="24" eb="25">
      <t>トウ</t>
    </rPh>
    <rPh sb="26" eb="27">
      <t>オウ</t>
    </rPh>
    <rPh sb="29" eb="31">
      <t>ニンヨウ</t>
    </rPh>
    <rPh sb="31" eb="32">
      <t>トウ</t>
    </rPh>
    <rPh sb="33" eb="35">
      <t>ヨウケン</t>
    </rPh>
    <rPh sb="36" eb="37">
      <t>サダ</t>
    </rPh>
    <rPh sb="43" eb="44">
      <t>オウ</t>
    </rPh>
    <rPh sb="46" eb="48">
      <t>チンギン</t>
    </rPh>
    <rPh sb="48" eb="50">
      <t>タイケイ</t>
    </rPh>
    <rPh sb="51" eb="53">
      <t>セイビ</t>
    </rPh>
    <phoneticPr fontId="14"/>
  </si>
  <si>
    <t>　福祉・介護職員の資質向上の目標や具体的な計画を策定し、a 研修機会の提供、技術指導等 又は b 資格取得の支援（シフト調整、休暇の付与、費用の援助等）を実施する。</t>
    <rPh sb="1" eb="3">
      <t>フクシ</t>
    </rPh>
    <rPh sb="4" eb="6">
      <t>カイゴ</t>
    </rPh>
    <rPh sb="6" eb="8">
      <t>ショクイン</t>
    </rPh>
    <rPh sb="9" eb="11">
      <t>シシツ</t>
    </rPh>
    <rPh sb="11" eb="13">
      <t>コウジョウ</t>
    </rPh>
    <rPh sb="14" eb="16">
      <t>モクヒョウ</t>
    </rPh>
    <rPh sb="17" eb="20">
      <t>グタイテキ</t>
    </rPh>
    <rPh sb="21" eb="23">
      <t>ケイカク</t>
    </rPh>
    <rPh sb="24" eb="26">
      <t>サクテイ</t>
    </rPh>
    <rPh sb="44" eb="45">
      <t>マタ</t>
    </rPh>
    <rPh sb="77" eb="79">
      <t>ジッシ</t>
    </rPh>
    <phoneticPr fontId="14"/>
  </si>
  <si>
    <t>　福祉・介護職員について a 経験に応じて昇給する仕組み、b 資格等に応じて昇給する仕組み、c 一定の基準に基づき定期に昇給を判定する仕組み のいずれかを整備する。</t>
    <rPh sb="1" eb="3">
      <t>フクシ</t>
    </rPh>
    <rPh sb="4" eb="6">
      <t>カイゴ</t>
    </rPh>
    <rPh sb="6" eb="8">
      <t>ショクイン</t>
    </rPh>
    <rPh sb="15" eb="17">
      <t>ケイケン</t>
    </rPh>
    <rPh sb="18" eb="19">
      <t>オウ</t>
    </rPh>
    <rPh sb="21" eb="23">
      <t>ショウキュウ</t>
    </rPh>
    <rPh sb="25" eb="27">
      <t>シク</t>
    </rPh>
    <rPh sb="31" eb="32">
      <t>トウ</t>
    </rPh>
    <rPh sb="33" eb="34">
      <t>オウ</t>
    </rPh>
    <rPh sb="36" eb="38">
      <t>ショウキュウ</t>
    </rPh>
    <rPh sb="40" eb="42">
      <t>シク</t>
    </rPh>
    <rPh sb="48" eb="50">
      <t>イッテイ</t>
    </rPh>
    <rPh sb="49" eb="51">
      <t>キジュン</t>
    </rPh>
    <rPh sb="52" eb="53">
      <t>モト</t>
    </rPh>
    <rPh sb="55" eb="57">
      <t>テイキ</t>
    </rPh>
    <rPh sb="58" eb="60">
      <t>ショウキュウ</t>
    </rPh>
    <rPh sb="61" eb="63">
      <t>ハンテイ</t>
    </rPh>
    <rPh sb="65" eb="67">
      <t>シク</t>
    </rPh>
    <phoneticPr fontId="14"/>
  </si>
  <si>
    <t>　賃金改善後の賃金の見込額が年額440万円以上又は月額８万円以上の賃金改善が１人以上（経験・技能のある福祉・介護職員）。</t>
    <rPh sb="1" eb="3">
      <t>チンギン</t>
    </rPh>
    <rPh sb="3" eb="5">
      <t>カイゼン</t>
    </rPh>
    <rPh sb="5" eb="6">
      <t>ゴ</t>
    </rPh>
    <rPh sb="7" eb="9">
      <t>チンギン</t>
    </rPh>
    <rPh sb="10" eb="12">
      <t>ミコミ</t>
    </rPh>
    <rPh sb="12" eb="13">
      <t>ガク</t>
    </rPh>
    <rPh sb="14" eb="16">
      <t>ネンガク</t>
    </rPh>
    <rPh sb="19" eb="23">
      <t>マンエンイジョウ</t>
    </rPh>
    <rPh sb="23" eb="24">
      <t>マタ</t>
    </rPh>
    <rPh sb="25" eb="27">
      <t>ゲツガク</t>
    </rPh>
    <rPh sb="28" eb="30">
      <t>マンエン</t>
    </rPh>
    <rPh sb="30" eb="32">
      <t>イジョウ</t>
    </rPh>
    <rPh sb="33" eb="35">
      <t>チンギン</t>
    </rPh>
    <rPh sb="35" eb="37">
      <t>カイゼン</t>
    </rPh>
    <rPh sb="39" eb="40">
      <t>ニン</t>
    </rPh>
    <rPh sb="40" eb="42">
      <t>イジョウ</t>
    </rPh>
    <rPh sb="43" eb="45">
      <t>ケイケン</t>
    </rPh>
    <rPh sb="46" eb="48">
      <t>ギノウ</t>
    </rPh>
    <rPh sb="51" eb="53">
      <t>フクシ</t>
    </rPh>
    <rPh sb="54" eb="58">
      <t>カイゴショクイン</t>
    </rPh>
    <phoneticPr fontId="14"/>
  </si>
  <si>
    <t>事業所個票２</t>
    <rPh sb="0" eb="3">
      <t>ジギョウショ</t>
    </rPh>
    <rPh sb="3" eb="5">
      <t>コヒョウ</t>
    </rPh>
    <phoneticPr fontId="6"/>
  </si>
  <si>
    <t>事業所個票３</t>
    <rPh sb="0" eb="3">
      <t>ジギョウショ</t>
    </rPh>
    <rPh sb="3" eb="5">
      <t>コヒョウ</t>
    </rPh>
    <phoneticPr fontId="6"/>
  </si>
  <si>
    <t>事業所個票４</t>
    <rPh sb="0" eb="3">
      <t>ジギョウショ</t>
    </rPh>
    <rPh sb="3" eb="5">
      <t>コヒョウ</t>
    </rPh>
    <phoneticPr fontId="6"/>
  </si>
  <si>
    <t>事業所個票５</t>
    <rPh sb="0" eb="3">
      <t>ジギョウショ</t>
    </rPh>
    <rPh sb="3" eb="5">
      <t>コヒョウ</t>
    </rPh>
    <phoneticPr fontId="6"/>
  </si>
  <si>
    <t>事業所個票６</t>
    <rPh sb="0" eb="3">
      <t>ジギョウショ</t>
    </rPh>
    <rPh sb="3" eb="5">
      <t>コヒョウ</t>
    </rPh>
    <phoneticPr fontId="6"/>
  </si>
  <si>
    <t>事業所個票７</t>
    <rPh sb="0" eb="3">
      <t>ジギョウショ</t>
    </rPh>
    <rPh sb="3" eb="5">
      <t>コヒョウ</t>
    </rPh>
    <phoneticPr fontId="6"/>
  </si>
  <si>
    <t>事業所個票８</t>
    <rPh sb="0" eb="3">
      <t>ジギョウショ</t>
    </rPh>
    <rPh sb="3" eb="5">
      <t>コヒョウ</t>
    </rPh>
    <phoneticPr fontId="6"/>
  </si>
  <si>
    <t>事業所個票９</t>
    <rPh sb="0" eb="3">
      <t>ジギョウショ</t>
    </rPh>
    <rPh sb="3" eb="5">
      <t>コヒョウ</t>
    </rPh>
    <phoneticPr fontId="6"/>
  </si>
  <si>
    <t>事業所個票10</t>
    <rPh sb="0" eb="3">
      <t>ジギョウショ</t>
    </rPh>
    <rPh sb="3" eb="5">
      <t>コヒョウ</t>
    </rPh>
    <phoneticPr fontId="6"/>
  </si>
  <si>
    <t>新加算Ⅴ(12)</t>
  </si>
  <si>
    <t>新加算Ⅴ(11)</t>
  </si>
  <si>
    <t>新加算Ⅴ(13)</t>
  </si>
  <si>
    <t>新加算Ⅴ(14)</t>
    <phoneticPr fontId="24"/>
  </si>
  <si>
    <t>新加算Ⅴ(10)</t>
  </si>
  <si>
    <t>新加算Ⅴ(９)</t>
    <phoneticPr fontId="24"/>
  </si>
  <si>
    <t>重度障害者等包括支援</t>
    <phoneticPr fontId="6"/>
  </si>
  <si>
    <t>！福祉・介護職員について、旧ベア加算額の2/3以上の新規の月額賃金改善の要件を満たしていません。</t>
    <rPh sb="1" eb="3">
      <t>フクシ</t>
    </rPh>
    <rPh sb="4" eb="6">
      <t>カイゴ</t>
    </rPh>
    <rPh sb="6" eb="8">
      <t>ショクイン</t>
    </rPh>
    <rPh sb="36" eb="38">
      <t>ヨウケン</t>
    </rPh>
    <rPh sb="39" eb="40">
      <t>ミ</t>
    </rPh>
    <phoneticPr fontId="14"/>
  </si>
  <si>
    <t>（例）
・個別の希望に基づく研修計画を作成し、年●回以上●●研修をオンラインで受講させる。
・月２回ランチミーティングを行い、業務の中での気づきの共有やお互いへのフィードバックを行う。</t>
    <phoneticPr fontId="14"/>
  </si>
  <si>
    <t>（例）
・実務経験が３年以上の介護職員に対し、実務者研修の受講費用として、○○万円を支給
・介護福祉士国家試験対策として、法人内で資格取得のための研修会を実施</t>
    <phoneticPr fontId="14"/>
  </si>
  <si>
    <t>交付金を取得する場合、４月からベア加算の算定が必要。その場合、６月以降は自然と新加算Ⅰに移行可能。</t>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</si>
  <si>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！R7年度以降、いずれの区分でも必要になる上、R6.4時点でのベア加算の算定がR6.2-5の交付金の要件となるため、早期の対応を推奨。</t>
    <rPh sb="12" eb="14">
      <t>クブン</t>
    </rPh>
    <rPh sb="16" eb="18">
      <t>ヒツヨウ</t>
    </rPh>
    <rPh sb="21" eb="22">
      <t>ウエ</t>
    </rPh>
    <rPh sb="27" eb="29">
      <t>ジテン</t>
    </rPh>
    <rPh sb="33" eb="35">
      <t>カサン</t>
    </rPh>
    <rPh sb="36" eb="38">
      <t>サンテイ</t>
    </rPh>
    <rPh sb="50" eb="52">
      <t>ヨウケン</t>
    </rPh>
    <rPh sb="58" eb="60">
      <t>ソウキ</t>
    </rPh>
    <rPh sb="61" eb="63">
      <t>タイオウ</t>
    </rPh>
    <rPh sb="64" eb="66">
      <t>スイショウ</t>
    </rPh>
    <phoneticPr fontId="6"/>
  </si>
  <si>
    <t>キャリアパス要件Ⅲを「R6年度中の対応の誓約」で満たし、４月から旧処遇加算Ⅰを算定可。加えて、交付金取得のため４月からベア加算を算定することで、６月以降、新加算Ⅰに移行可能。</t>
    <rPh sb="43" eb="44">
      <t>クワ</t>
    </rPh>
    <rPh sb="50" eb="52">
      <t>シュトク</t>
    </rPh>
    <rPh sb="64" eb="66">
      <t>サンテイ</t>
    </rPh>
    <rPh sb="73" eb="74">
      <t>ガツ</t>
    </rPh>
    <rPh sb="74" eb="76">
      <t>イコウ</t>
    </rPh>
    <rPh sb="77" eb="80">
      <t>シンカサン</t>
    </rPh>
    <rPh sb="82" eb="84">
      <t>イコウ</t>
    </rPh>
    <rPh sb="84" eb="86">
      <t>カノウ</t>
    </rPh>
    <phoneticPr fontId="6"/>
  </si>
  <si>
    <t>キャリアパス要件Ⅰ～Ⅲを「R6年度中の対応の誓約」で満たし、４月から旧処遇加算Ⅰを算定可。加えて、交付金取得のため４月からベア加算を算定することで、６月以降、新加算Ⅰに移行可能。</t>
  </si>
  <si>
    <t>交付金を取得する場合、４月からベア加算の算定が必要。その場合、６月以降は自然と新加算Ⅱに移行可能。</t>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</si>
  <si>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キャリアパス要件Ⅲを「R6年度中の対応の誓約」で満たし、４月から旧処遇加算Ⅰを算定可。加えて、交付金取得のため４月からベア加算を算定することで、６月以降、新加算Ⅱに移行可能。</t>
  </si>
  <si>
    <t>キャリアパス要件Ⅰ～Ⅲを「R6年度中の対応の誓約」で満たし、４月から旧処遇加算Ⅰを算定可。加えて、交付金取得のため４月からベア加算を算定することで、６月以降、新加算Ⅱに移行可能。</t>
  </si>
  <si>
    <t>旧特定加算の職種間配分ルール緩和のメリットを受けるため、キャリアパス要件Ⅳと職場環境等要件を満たして新加算Ⅱを推奨。（交付金取得のため４月からベア加算を算定と想定）</t>
    <rPh sb="0" eb="1">
      <t>キュウ</t>
    </rPh>
    <rPh sb="1" eb="3">
      <t>トクテイ</t>
    </rPh>
    <rPh sb="3" eb="5">
      <t>カサン</t>
    </rPh>
    <rPh sb="34" eb="36">
      <t>ヨウケン</t>
    </rPh>
    <rPh sb="38" eb="45">
      <t>ショクバカンキョウトウヨウケン</t>
    </rPh>
    <rPh sb="46" eb="47">
      <t>ミ</t>
    </rPh>
    <rPh sb="50" eb="53">
      <t>シンカサン</t>
    </rPh>
    <rPh sb="55" eb="57">
      <t>スイショウ</t>
    </rPh>
    <rPh sb="62" eb="64">
      <t>シュトク</t>
    </rPh>
    <rPh sb="68" eb="69">
      <t>ガツ</t>
    </rPh>
    <rPh sb="73" eb="75">
      <t>カサン</t>
    </rPh>
    <rPh sb="76" eb="78">
      <t>サンテイ</t>
    </rPh>
    <rPh sb="79" eb="81">
      <t>ソウテイ</t>
    </rPh>
    <phoneticPr fontId="6"/>
  </si>
  <si>
    <t>交付金取得のため４月からベア加算を算定した場合、６月以降は自然と新加算Ⅲに移行可能。</t>
  </si>
  <si>
    <t>キャリアパス要件Ⅲが必要だが、「R6年度中の対応の誓約」で可。加えて、交付金取得のため４月からベア加算を算定することで、６月以降、新加算Ⅲに移行可能。</t>
  </si>
  <si>
    <t>交付金取得のため４月からベア加算を算定した場合、６月以降は自然と新加算Ⅳに移行可能。加えて、４月から旧特定加算Ⅱを算定し、６月以降、新加算Ⅴ(4)に移行することも推奨。</t>
    <rPh sb="3" eb="5">
      <t>シュトク</t>
    </rPh>
    <rPh sb="9" eb="10">
      <t>ガツ</t>
    </rPh>
    <rPh sb="14" eb="16">
      <t>カサン</t>
    </rPh>
    <rPh sb="17" eb="19">
      <t>サンテイ</t>
    </rPh>
    <rPh sb="21" eb="23">
      <t>バアイ</t>
    </rPh>
    <rPh sb="25" eb="28">
      <t>ガツイコウ</t>
    </rPh>
    <rPh sb="29" eb="31">
      <t>シゼン</t>
    </rPh>
    <rPh sb="32" eb="35">
      <t>シンカサン</t>
    </rPh>
    <rPh sb="37" eb="39">
      <t>イコウ</t>
    </rPh>
    <rPh sb="39" eb="41">
      <t>カノウ</t>
    </rPh>
    <rPh sb="42" eb="43">
      <t>クワ</t>
    </rPh>
    <rPh sb="50" eb="51">
      <t>キュウ</t>
    </rPh>
    <rPh sb="81" eb="83">
      <t>スイショウ</t>
    </rPh>
    <phoneticPr fontId="6"/>
  </si>
  <si>
    <t>キャリアパス要件Ⅰ・Ⅱを「R6年度中の対応の誓約」で満たし、４月から旧処遇加算Ⅱを算定可。加えて、交付金取得のため４月からベア加算を算定することで、６月以降、新加算Ⅳに移行可能。</t>
    <rPh sb="45" eb="46">
      <t>クワ</t>
    </rPh>
    <rPh sb="52" eb="54">
      <t>シュトク</t>
    </rPh>
    <rPh sb="58" eb="59">
      <t>ガツ</t>
    </rPh>
    <rPh sb="63" eb="65">
      <t>カサン</t>
    </rPh>
    <rPh sb="66" eb="68">
      <t>サンテイ</t>
    </rPh>
    <rPh sb="75" eb="78">
      <t>ガツイコウ</t>
    </rPh>
    <rPh sb="79" eb="82">
      <t>シンカサン</t>
    </rPh>
    <rPh sb="84" eb="86">
      <t>イコウ</t>
    </rPh>
    <rPh sb="86" eb="88">
      <t>カノウ</t>
    </rPh>
    <phoneticPr fontId="6"/>
  </si>
  <si>
    <t>　対象加算なし（自動的に要件を満たす）</t>
    <rPh sb="1" eb="3">
      <t>タイショウ</t>
    </rPh>
    <rPh sb="3" eb="5">
      <t>カサン</t>
    </rPh>
    <rPh sb="8" eb="11">
      <t>ジドウテキ</t>
    </rPh>
    <rPh sb="12" eb="14">
      <t>ヨウケン</t>
    </rPh>
    <rPh sb="15" eb="16">
      <t>ミ</t>
    </rPh>
    <phoneticPr fontId="24"/>
  </si>
  <si>
    <t>　６つの区分から任意の３つの区分を選択し、区分ごとにそれぞれ１つ以上の取組を行う。</t>
    <phoneticPr fontId="14"/>
  </si>
  <si>
    <t>R6.3まで</t>
  </si>
  <si>
    <t>月額賃金Ⅱ</t>
  </si>
  <si>
    <t>キャリアパスⅠ</t>
  </si>
  <si>
    <t>キャリアパスⅡ</t>
  </si>
  <si>
    <t>キャリアパスⅢ</t>
  </si>
  <si>
    <t>キャリアパスⅣ</t>
  </si>
  <si>
    <t>キャリアパスⅤ</t>
  </si>
  <si>
    <t>職場環境等</t>
  </si>
  <si>
    <t>　</t>
  </si>
  <si>
    <t>－</t>
  </si>
  <si>
    <t>キャリアパス要件Ⅲを「R6年度中の対応の誓約」で満たし、４月から旧処遇加算Ⅰを算定可。その場合、６月以降は自然と新加算Ⅰに移行可能。</t>
  </si>
  <si>
    <t>キャリアパス要件Ⅰ～Ⅲを「R6年度中の対応の誓約」で満たし、４月から旧処遇加算Ⅰを算定可。その場合、６月以降は自然と新加算Ⅰに移行可能。</t>
  </si>
  <si>
    <t>新加算Ⅱ</t>
  </si>
  <si>
    <t>新加算Ⅴ(３)</t>
  </si>
  <si>
    <t>４月からベア加算を算定せず、６月から月額賃金改善要件Ⅱも満たさない場合、Ⅴ(３)となる。なお、R7年度以降は月額賃金改善要件Ⅱが必要。</t>
  </si>
  <si>
    <t>キャリアパス要件Ⅲを「R6年度中の対応の誓約」で満たし、４月から旧処遇加算Ⅰを算定可。その場合、６月以降は自然と新加算Ⅱに移行可能。</t>
  </si>
  <si>
    <t>キャリアパス要件Ⅰ～Ⅲを「R6年度中の対応の誓約」で満たし、４月から旧処遇加算Ⅰを算定可。その場合、６月以降は自然と新加算Ⅱに移行可能。</t>
  </si>
  <si>
    <t>４月からベア加算を算定せず、６月から月額賃金改善要件Ⅱも満たさない場合、Ⅴ(８)となる。なお、R7年度以降は月額賃金改善要件Ⅱが必要。</t>
  </si>
  <si>
    <t>キャリアパス要件Ⅲを「R6年度中の対応の誓約」で満たし、４月から旧処遇加算Ⅰを算定可。その場合、６月以降は自然と新加算Ⅲに移行可能。</t>
  </si>
  <si>
    <t>４月からベア加算を算定せず、６月から月額賃金改善要件Ⅱも満たさない場合、Ⅴ(11)となる。なお、R7年度以降は月額賃金改善要件Ⅱが必要。</t>
  </si>
  <si>
    <t>キャリアパス要件Ⅰ・Ⅱを「R6年度中の対応の誓約」で満たし、４月から旧処遇加算Ⅱを算定可。その場合、６月以降は自然と新加算Ⅳに移行可能。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</si>
</sst>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Red]\-#,##0\ "/>
    <numFmt numFmtId="178" formatCode="0.000"/>
    <numFmt numFmtId="179" formatCode="#,##0_ "/>
    <numFmt numFmtId="180" formatCode="#,##0_);[Red]\(#,##0\)"/>
    <numFmt numFmtId="181" formatCode="0.000_);[Red]\(0.000\)"/>
    <numFmt numFmtId="182" formatCode="0.0000"/>
    <numFmt numFmtId="183" formatCode="0_);[Red]\(0\)"/>
  </numFmts>
  <fonts count="10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sz val="11"/>
      <color theme="1"/>
      <name val="ＭＳ ゴシック"/>
      <family val="3"/>
      <charset val="128"/>
    </font>
    <font>
      <sz val="11"/>
      <name val="ＭＳ Ｐゴシック"/>
      <family val="3"/>
      <charset val="128"/>
    </font>
    <font>
      <sz val="12"/>
      <color theme="1"/>
      <name val="ＭＳ Ｐゴシック"/>
      <family val="3"/>
      <charset val="128"/>
    </font>
    <font>
      <sz val="6"/>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font>
    <font>
      <sz val="8"/>
      <color theme="1"/>
      <name val="ＭＳ Ｐゴシック"/>
      <family val="3"/>
      <charset val="128"/>
    </font>
    <font>
      <sz val="13"/>
      <color theme="1"/>
      <name val="ＭＳ Ｐゴシック"/>
      <family val="3"/>
      <charset val="128"/>
    </font>
    <font>
      <b/>
      <u/>
      <sz val="9"/>
      <color theme="1"/>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u/>
      <sz val="8"/>
      <name val="ＭＳ Ｐゴシック"/>
      <family val="3"/>
      <charset val="128"/>
    </font>
    <font>
      <sz val="11"/>
      <color theme="0"/>
      <name val="ＭＳ Ｐゴシック"/>
      <family val="3"/>
      <charset val="128"/>
    </font>
    <font>
      <sz val="12"/>
      <name val="ＭＳ Ｐゴシック"/>
      <family val="3"/>
      <charset val="128"/>
    </font>
    <font>
      <b/>
      <sz val="8"/>
      <color theme="1"/>
      <name val="ＭＳ Ｐゴシック"/>
      <family val="3"/>
      <charset val="128"/>
    </font>
    <font>
      <sz val="7"/>
      <color theme="1"/>
      <name val="ＭＳ Ｐゴシック"/>
      <family val="3"/>
      <charset val="128"/>
    </font>
    <font>
      <u/>
      <sz val="8"/>
      <color theme="1"/>
      <name val="ＭＳ Ｐゴシック"/>
      <family val="3"/>
      <charset val="128"/>
    </font>
    <font>
      <b/>
      <sz val="8"/>
      <color rgb="FFFF0000"/>
      <name val="ＭＳ Ｐゴシック"/>
      <family val="3"/>
      <charset val="128"/>
    </font>
    <font>
      <sz val="8"/>
      <color rgb="FFFF0000"/>
      <name val="ＭＳ Ｐゴシック"/>
      <family val="3"/>
      <charset val="128"/>
    </font>
    <font>
      <b/>
      <u/>
      <sz val="8"/>
      <color theme="1"/>
      <name val="ＭＳ Ｐゴシック"/>
      <family val="3"/>
      <charset val="128"/>
    </font>
    <font>
      <sz val="8.5"/>
      <color theme="1"/>
      <name val="ＭＳ Ｐゴシック"/>
      <family val="3"/>
      <charset val="128"/>
    </font>
    <font>
      <u/>
      <sz val="9"/>
      <color theme="1"/>
      <name val="ＭＳ Ｐゴシック"/>
      <family val="3"/>
      <charset val="128"/>
    </font>
    <font>
      <sz val="7"/>
      <name val="ＭＳ Ｐゴシック"/>
      <family val="3"/>
      <charset val="128"/>
    </font>
    <font>
      <b/>
      <sz val="12"/>
      <color rgb="FFFF0000"/>
      <name val="ＭＳ Ｐゴシック"/>
      <family val="3"/>
      <charset val="128"/>
    </font>
    <font>
      <b/>
      <sz val="9.5"/>
      <color theme="1"/>
      <name val="ＭＳ Ｐゴシック"/>
      <family val="3"/>
      <charset val="128"/>
    </font>
    <font>
      <b/>
      <sz val="11"/>
      <color rgb="FFFF0000"/>
      <name val="ＭＳ Ｐゴシック"/>
      <family val="3"/>
      <charset val="128"/>
    </font>
    <font>
      <sz val="10"/>
      <color theme="0"/>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12"/>
      <name val="ＭＳ Ｐゴシック"/>
      <family val="3"/>
      <charset val="128"/>
    </font>
    <font>
      <b/>
      <sz val="11"/>
      <color rgb="FF000000"/>
      <name val="ＭＳ Ｐゴシック"/>
      <family val="3"/>
      <charset val="128"/>
    </font>
    <font>
      <u/>
      <sz val="9"/>
      <name val="ＭＳ Ｐゴシック"/>
      <family val="3"/>
      <charset val="128"/>
    </font>
    <font>
      <sz val="9"/>
      <color rgb="FF000000"/>
      <name val="MS P ゴシック"/>
      <charset val="128"/>
    </font>
    <font>
      <sz val="9"/>
      <color rgb="FF000000"/>
      <name val="MS P ゴシック"/>
      <family val="3"/>
      <charset val="128"/>
    </font>
    <font>
      <sz val="10"/>
      <name val="Yu Gothic"/>
      <family val="3"/>
      <charset val="128"/>
      <scheme val="minor"/>
    </font>
    <font>
      <sz val="8"/>
      <color theme="1"/>
      <name val="Yu Gothic"/>
      <family val="3"/>
      <charset val="128"/>
      <scheme val="minor"/>
    </font>
    <font>
      <sz val="7"/>
      <color theme="1"/>
      <name val="ＭＳ ゴシック"/>
      <family val="3"/>
      <charset val="128"/>
    </font>
    <font>
      <sz val="10"/>
      <name val="ＭＳ ゴシック"/>
      <family val="3"/>
      <charset val="128"/>
    </font>
    <font>
      <sz val="8"/>
      <name val="ＭＳ ゴシック"/>
      <family val="3"/>
      <charset val="128"/>
    </font>
    <font>
      <b/>
      <sz val="9"/>
      <color theme="1"/>
      <name val="ＭＳ ゴシック"/>
      <family val="3"/>
      <charset val="128"/>
    </font>
    <font>
      <sz val="9"/>
      <color rgb="FFFF0000"/>
      <name val="ＭＳ ゴシック"/>
      <family val="3"/>
      <charset val="128"/>
    </font>
    <font>
      <sz val="11"/>
      <color theme="1" tint="0.34998626667073579"/>
      <name val="ＭＳ ゴシック"/>
      <family val="3"/>
      <charset val="128"/>
    </font>
    <font>
      <sz val="8"/>
      <color theme="1"/>
      <name val="Yu Gothic"/>
      <family val="2"/>
      <scheme val="minor"/>
    </font>
    <font>
      <sz val="9"/>
      <color rgb="FF000000"/>
      <name val="Meiryo UI"/>
      <family val="3"/>
      <charset val="128"/>
    </font>
    <font>
      <sz val="9"/>
      <name val="BIZ UDPゴシック"/>
      <family val="3"/>
      <charset val="128"/>
    </font>
    <font>
      <sz val="8"/>
      <color theme="1"/>
      <name val="BIZ UDPゴシック"/>
      <family val="3"/>
      <charset val="128"/>
    </font>
    <font>
      <sz val="11"/>
      <color theme="1"/>
      <name val="BIZ UDPゴシック"/>
      <family val="3"/>
      <charset val="128"/>
    </font>
    <font>
      <sz val="9"/>
      <color theme="1"/>
      <name val="BIZ UDPゴシック"/>
      <family val="3"/>
      <charset val="128"/>
    </font>
    <font>
      <sz val="9"/>
      <color theme="1" tint="0.249977111117893"/>
      <name val="ＭＳ ゴシック"/>
      <family val="3"/>
      <charset val="128"/>
    </font>
    <font>
      <sz val="12"/>
      <color rgb="FFFFF2CC"/>
      <name val="ＭＳ Ｐゴシック"/>
      <family val="3"/>
      <charset val="128"/>
    </font>
    <font>
      <sz val="10"/>
      <color rgb="FFFFF2CC"/>
      <name val="ＭＳ Ｐゴシック"/>
      <family val="3"/>
      <charset val="128"/>
    </font>
    <font>
      <sz val="11"/>
      <color theme="1" tint="0.249977111117893"/>
      <name val="ＭＳ Ｐゴシック"/>
      <family val="3"/>
      <charset val="128"/>
    </font>
    <font>
      <sz val="10"/>
      <color theme="1" tint="0.249977111117893"/>
      <name val="ＭＳ Ｐゴシック"/>
      <family val="3"/>
      <charset val="128"/>
    </font>
    <font>
      <sz val="11"/>
      <color theme="1" tint="0.249977111117893"/>
      <name val="ＭＳ ゴシック"/>
      <family val="3"/>
      <charset val="128"/>
    </font>
    <font>
      <sz val="10"/>
      <color theme="1" tint="0.249977111117893"/>
      <name val="ＭＳ ゴシック"/>
      <family val="3"/>
      <charset val="128"/>
    </font>
    <font>
      <sz val="9"/>
      <color rgb="FFFF0000"/>
      <name val="BIZ UDPゴシック"/>
      <family val="3"/>
      <charset val="128"/>
    </font>
    <font>
      <b/>
      <sz val="11"/>
      <name val="ＭＳ ゴシック"/>
      <family val="3"/>
      <charset val="128"/>
    </font>
    <font>
      <b/>
      <sz val="11"/>
      <color theme="1"/>
      <name val="ＭＳ ゴシック"/>
      <family val="3"/>
      <charset val="128"/>
    </font>
    <font>
      <b/>
      <sz val="10"/>
      <color theme="1"/>
      <name val="ＭＳ ゴシック"/>
      <family val="3"/>
      <charset val="128"/>
    </font>
    <font>
      <sz val="8"/>
      <color theme="1"/>
      <name val="ＭＳ ゴシック"/>
      <family val="2"/>
      <charset val="128"/>
    </font>
    <font>
      <sz val="7"/>
      <name val="ＭＳ ゴシック"/>
      <family val="3"/>
      <charset val="128"/>
    </font>
    <font>
      <sz val="9"/>
      <name val="ＭＳ ゴシック"/>
      <family val="3"/>
      <charset val="128"/>
    </font>
    <font>
      <sz val="8"/>
      <color theme="1" tint="0.249977111117893"/>
      <name val="ＭＳ ゴシック"/>
      <family val="3"/>
      <charset val="128"/>
    </font>
    <font>
      <sz val="7"/>
      <color theme="1" tint="0.249977111117893"/>
      <name val="ＭＳ ゴシック"/>
      <family val="3"/>
      <charset val="128"/>
    </font>
    <font>
      <b/>
      <sz val="10"/>
      <name val="ＭＳ ゴシック"/>
      <family val="3"/>
      <charset val="128"/>
    </font>
    <font>
      <sz val="11"/>
      <color theme="0" tint="-0.499984740745262"/>
      <name val="ＭＳ ゴシック"/>
      <family val="3"/>
      <charset val="128"/>
    </font>
    <font>
      <sz val="8"/>
      <color theme="0" tint="-0.499984740745262"/>
      <name val="ＭＳ ゴシック"/>
      <family val="3"/>
      <charset val="128"/>
    </font>
    <font>
      <sz val="14"/>
      <color theme="1"/>
      <name val="ＭＳ Ｐゴシック"/>
      <family val="3"/>
      <charset val="128"/>
    </font>
    <font>
      <sz val="8"/>
      <color theme="1" tint="0.249977111117893"/>
      <name val="ＭＳ Ｐゴシック"/>
      <family val="3"/>
      <charset val="128"/>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sz val="11"/>
      <name val="ＭＳ ゴシック"/>
      <family val="3"/>
      <charset val="128"/>
    </font>
    <font>
      <sz val="6"/>
      <name val="ＭＳ ゴシック"/>
      <family val="3"/>
      <charset val="128"/>
    </font>
    <font>
      <u/>
      <sz val="11"/>
      <color theme="10"/>
      <name val="Yu Gothic"/>
      <family val="2"/>
      <scheme val="minor"/>
    </font>
    <font>
      <sz val="9"/>
      <color indexed="81"/>
      <name val="MS P ゴシック"/>
      <family val="3"/>
      <charset val="128"/>
    </font>
    <font>
      <sz val="8"/>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
      <patternFill patternType="solid">
        <fgColor rgb="FFFFE5FC"/>
        <bgColor indexed="64"/>
      </patternFill>
    </fill>
  </fills>
  <borders count="1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top style="hair">
        <color auto="1"/>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ashed">
        <color auto="1"/>
      </bottom>
      <diagonal/>
    </border>
    <border>
      <left/>
      <right style="dashed">
        <color auto="1"/>
      </right>
      <top/>
      <bottom style="dashed">
        <color auto="1"/>
      </bottom>
      <diagonal/>
    </border>
    <border>
      <left/>
      <right/>
      <top style="dotted">
        <color auto="1"/>
      </top>
      <bottom/>
      <diagonal/>
    </border>
    <border>
      <left/>
      <right style="dashed">
        <color indexed="64"/>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thin">
        <color theme="1"/>
      </left>
      <right/>
      <top style="thin">
        <color indexed="64"/>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6">
    <xf numFmtId="0" fontId="0" fillId="0" borderId="0"/>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00" fillId="0" borderId="0" applyNumberFormat="0" applyFill="0" applyBorder="0" applyAlignment="0" applyProtection="0"/>
  </cellStyleXfs>
  <cellXfs count="1259">
    <xf numFmtId="0" fontId="0" fillId="0" borderId="0" xfId="0"/>
    <xf numFmtId="0" fontId="12" fillId="0" borderId="0" xfId="2">
      <alignment vertical="center"/>
    </xf>
    <xf numFmtId="38" fontId="25" fillId="2" borderId="20" xfId="3" applyFont="1" applyFill="1" applyBorder="1" applyAlignment="1" applyProtection="1">
      <alignment vertical="center" shrinkToFit="1"/>
    </xf>
    <xf numFmtId="38" fontId="25" fillId="2" borderId="15" xfId="3" applyFont="1" applyFill="1" applyBorder="1" applyAlignment="1" applyProtection="1">
      <alignment vertical="center" shrinkToFit="1"/>
    </xf>
    <xf numFmtId="0" fontId="60" fillId="0" borderId="0" xfId="2" applyFont="1">
      <alignment vertical="center"/>
    </xf>
    <xf numFmtId="0" fontId="60" fillId="0" borderId="133" xfId="2" applyFont="1" applyBorder="1">
      <alignment vertical="center"/>
    </xf>
    <xf numFmtId="0" fontId="60" fillId="0" borderId="45" xfId="2" applyFont="1" applyBorder="1">
      <alignment vertical="center"/>
    </xf>
    <xf numFmtId="0" fontId="12" fillId="0" borderId="135" xfId="2" applyBorder="1">
      <alignment vertical="center"/>
    </xf>
    <xf numFmtId="0" fontId="12" fillId="0" borderId="46" xfId="2" applyBorder="1">
      <alignment vertical="center"/>
    </xf>
    <xf numFmtId="0" fontId="60" fillId="0" borderId="136" xfId="2" applyFont="1" applyBorder="1">
      <alignment vertical="center"/>
    </xf>
    <xf numFmtId="0" fontId="12" fillId="0" borderId="22" xfId="2" applyBorder="1">
      <alignment vertical="center"/>
    </xf>
    <xf numFmtId="0" fontId="12" fillId="0" borderId="24" xfId="2" applyBorder="1">
      <alignment vertical="center"/>
    </xf>
    <xf numFmtId="0" fontId="12" fillId="0" borderId="10" xfId="2" applyBorder="1">
      <alignment vertical="center"/>
    </xf>
    <xf numFmtId="0" fontId="12" fillId="0" borderId="30" xfId="2" applyBorder="1">
      <alignment vertical="center"/>
    </xf>
    <xf numFmtId="0" fontId="12" fillId="0" borderId="34" xfId="2" applyBorder="1">
      <alignment vertical="center"/>
    </xf>
    <xf numFmtId="0" fontId="12" fillId="0" borderId="37" xfId="2" applyBorder="1">
      <alignment vertical="center"/>
    </xf>
    <xf numFmtId="0" fontId="60" fillId="0" borderId="134" xfId="2" applyFont="1" applyBorder="1">
      <alignment vertical="center"/>
    </xf>
    <xf numFmtId="0" fontId="68" fillId="0" borderId="0" xfId="0" applyFont="1"/>
    <xf numFmtId="0" fontId="70" fillId="0" borderId="0" xfId="2" applyFont="1" applyAlignment="1">
      <alignment horizontal="left" vertical="center"/>
    </xf>
    <xf numFmtId="0" fontId="71" fillId="0" borderId="0" xfId="0" applyFont="1"/>
    <xf numFmtId="0" fontId="72" fillId="0" borderId="0" xfId="0" applyFont="1"/>
    <xf numFmtId="0" fontId="70" fillId="0" borderId="1" xfId="2" applyFont="1" applyBorder="1" applyAlignment="1">
      <alignment horizontal="center" vertical="center" wrapText="1"/>
    </xf>
    <xf numFmtId="0" fontId="71" fillId="0" borderId="0" xfId="0" applyFont="1" applyAlignment="1">
      <alignment horizontal="left"/>
    </xf>
    <xf numFmtId="0" fontId="61" fillId="0" borderId="0" xfId="0" applyFont="1" applyAlignment="1">
      <alignment horizontal="left"/>
    </xf>
    <xf numFmtId="0" fontId="71" fillId="0" borderId="0" xfId="0" applyFont="1" applyAlignment="1"/>
    <xf numFmtId="0" fontId="61" fillId="0" borderId="0" xfId="0" applyFont="1" applyAlignment="1"/>
    <xf numFmtId="38" fontId="39" fillId="2" borderId="0" xfId="3" applyFont="1" applyFill="1" applyBorder="1" applyAlignment="1" applyProtection="1">
      <alignment vertical="center" shrinkToFit="1"/>
    </xf>
    <xf numFmtId="38" fontId="19" fillId="2" borderId="59" xfId="3" applyFont="1" applyFill="1" applyBorder="1" applyAlignment="1" applyProtection="1">
      <alignment vertical="center" shrinkToFit="1"/>
    </xf>
    <xf numFmtId="38" fontId="19" fillId="2" borderId="28" xfId="3" applyFont="1" applyFill="1" applyBorder="1" applyAlignment="1" applyProtection="1">
      <alignment vertical="center" shrinkToFit="1"/>
    </xf>
    <xf numFmtId="38" fontId="39" fillId="2" borderId="6" xfId="3" applyFont="1" applyFill="1" applyBorder="1" applyAlignment="1" applyProtection="1">
      <alignment vertical="center" shrinkToFit="1"/>
    </xf>
    <xf numFmtId="0" fontId="81" fillId="0" borderId="1" xfId="0" applyFont="1" applyBorder="1" applyAlignment="1">
      <alignment vertical="center" wrapText="1"/>
    </xf>
    <xf numFmtId="0" fontId="72" fillId="0" borderId="0" xfId="2" applyFont="1">
      <alignment vertical="center"/>
    </xf>
    <xf numFmtId="0" fontId="71" fillId="0" borderId="0" xfId="2" applyFont="1" applyAlignment="1">
      <alignment horizontal="left" vertical="center"/>
    </xf>
    <xf numFmtId="0" fontId="71" fillId="0" borderId="0" xfId="2" applyFont="1" applyAlignment="1">
      <alignment vertical="center"/>
    </xf>
    <xf numFmtId="0" fontId="73" fillId="0" borderId="1" xfId="2" applyFont="1" applyBorder="1" applyAlignment="1">
      <alignment horizontal="center" vertical="center" wrapText="1"/>
    </xf>
    <xf numFmtId="0" fontId="73" fillId="0" borderId="1" xfId="2" applyFont="1" applyBorder="1" applyAlignment="1">
      <alignment horizontal="center" vertical="center"/>
    </xf>
    <xf numFmtId="0" fontId="73" fillId="2" borderId="1" xfId="4" applyNumberFormat="1" applyFont="1" applyFill="1" applyBorder="1" applyAlignment="1">
      <alignment horizontal="center" vertical="center" wrapText="1"/>
    </xf>
    <xf numFmtId="0" fontId="71" fillId="0" borderId="1" xfId="0" applyFont="1" applyBorder="1" applyAlignment="1">
      <alignment vertical="top" wrapText="1"/>
    </xf>
    <xf numFmtId="0" fontId="71" fillId="2" borderId="1" xfId="4" applyNumberFormat="1" applyFont="1" applyFill="1" applyBorder="1" applyAlignment="1">
      <alignment horizontal="left" vertical="top" wrapText="1"/>
    </xf>
    <xf numFmtId="0" fontId="71" fillId="2" borderId="1" xfId="4" applyNumberFormat="1" applyFont="1" applyFill="1" applyBorder="1" applyAlignment="1">
      <alignment vertical="top" wrapText="1"/>
    </xf>
    <xf numFmtId="0" fontId="73" fillId="2" borderId="5" xfId="4" applyNumberFormat="1" applyFont="1" applyFill="1" applyBorder="1" applyAlignment="1">
      <alignment horizontal="center" vertical="center" wrapText="1"/>
    </xf>
    <xf numFmtId="0" fontId="71" fillId="2" borderId="5" xfId="4" applyNumberFormat="1" applyFont="1" applyFill="1" applyBorder="1" applyAlignment="1">
      <alignment vertical="top" wrapText="1"/>
    </xf>
    <xf numFmtId="0" fontId="71" fillId="2" borderId="2" xfId="4" applyNumberFormat="1" applyFont="1" applyFill="1" applyBorder="1" applyAlignment="1">
      <alignment vertical="top" wrapText="1"/>
    </xf>
    <xf numFmtId="0" fontId="71" fillId="2" borderId="2" xfId="4" applyNumberFormat="1" applyFont="1" applyFill="1" applyBorder="1" applyAlignment="1">
      <alignment horizontal="left" vertical="top" wrapText="1"/>
    </xf>
    <xf numFmtId="0" fontId="73" fillId="2" borderId="157" xfId="4" applyNumberFormat="1" applyFont="1" applyFill="1" applyBorder="1" applyAlignment="1">
      <alignment horizontal="center" vertical="center" wrapText="1"/>
    </xf>
    <xf numFmtId="0" fontId="71" fillId="2" borderId="157" xfId="4" applyNumberFormat="1" applyFont="1" applyFill="1" applyBorder="1" applyAlignment="1">
      <alignment vertical="top" wrapText="1"/>
    </xf>
    <xf numFmtId="0" fontId="73" fillId="2" borderId="11" xfId="4" applyNumberFormat="1" applyFont="1" applyFill="1" applyBorder="1" applyAlignment="1">
      <alignment horizontal="center" vertical="center" wrapText="1"/>
    </xf>
    <xf numFmtId="0" fontId="71" fillId="2" borderId="11" xfId="4" applyNumberFormat="1" applyFont="1" applyFill="1" applyBorder="1" applyAlignment="1">
      <alignment horizontal="left" vertical="top" wrapText="1"/>
    </xf>
    <xf numFmtId="0" fontId="73" fillId="0" borderId="2" xfId="2" applyFont="1" applyBorder="1" applyAlignment="1">
      <alignment horizontal="center" vertical="center"/>
    </xf>
    <xf numFmtId="0" fontId="71" fillId="2" borderId="5" xfId="4" applyNumberFormat="1" applyFont="1" applyFill="1" applyBorder="1" applyAlignment="1">
      <alignment horizontal="left" vertical="top" wrapText="1"/>
    </xf>
    <xf numFmtId="0" fontId="73" fillId="2" borderId="4" xfId="4" applyNumberFormat="1" applyFont="1" applyFill="1" applyBorder="1" applyAlignment="1">
      <alignment horizontal="center" vertical="center" wrapText="1"/>
    </xf>
    <xf numFmtId="0" fontId="71" fillId="2" borderId="157" xfId="4" applyNumberFormat="1" applyFont="1" applyFill="1" applyBorder="1" applyAlignment="1">
      <alignment horizontal="left" vertical="top" wrapText="1"/>
    </xf>
    <xf numFmtId="0" fontId="0" fillId="0" borderId="0" xfId="0" applyFont="1"/>
    <xf numFmtId="0" fontId="12" fillId="0" borderId="0" xfId="2" applyFill="1" applyBorder="1">
      <alignment vertical="center"/>
    </xf>
    <xf numFmtId="0" fontId="8" fillId="2" borderId="1" xfId="0" applyFont="1" applyFill="1" applyBorder="1" applyAlignment="1" applyProtection="1">
      <alignment horizontal="center" vertical="center"/>
      <protection locked="0"/>
    </xf>
    <xf numFmtId="38" fontId="64" fillId="2" borderId="0" xfId="1" applyFont="1" applyFill="1" applyBorder="1" applyAlignment="1" applyProtection="1">
      <alignment horizontal="center"/>
    </xf>
    <xf numFmtId="38" fontId="64" fillId="2" borderId="7" xfId="1" applyFont="1" applyFill="1" applyBorder="1" applyAlignment="1" applyProtection="1">
      <alignment horizontal="center"/>
    </xf>
    <xf numFmtId="38" fontId="64" fillId="2" borderId="18" xfId="1" applyFont="1" applyFill="1" applyBorder="1" applyAlignment="1" applyProtection="1">
      <alignment horizontal="center"/>
    </xf>
    <xf numFmtId="38" fontId="63" fillId="2" borderId="0" xfId="1" applyFont="1" applyFill="1" applyBorder="1" applyAlignment="1" applyProtection="1">
      <alignment shrinkToFit="1"/>
    </xf>
    <xf numFmtId="0" fontId="71" fillId="0" borderId="5" xfId="0" applyFont="1" applyFill="1" applyBorder="1" applyAlignment="1">
      <alignment vertical="top" wrapText="1"/>
    </xf>
    <xf numFmtId="0" fontId="71" fillId="0" borderId="157" xfId="4" applyNumberFormat="1" applyFont="1" applyFill="1" applyBorder="1" applyAlignment="1">
      <alignment vertical="top" wrapText="1"/>
    </xf>
    <xf numFmtId="0" fontId="71" fillId="0" borderId="2" xfId="4" applyNumberFormat="1" applyFont="1" applyFill="1" applyBorder="1" applyAlignment="1">
      <alignment horizontal="left" vertical="top" wrapText="1"/>
    </xf>
    <xf numFmtId="0" fontId="71" fillId="0" borderId="11" xfId="4" applyNumberFormat="1" applyFont="1" applyFill="1" applyBorder="1" applyAlignment="1">
      <alignment horizontal="left" vertical="top" wrapText="1"/>
    </xf>
    <xf numFmtId="0" fontId="71" fillId="0" borderId="1" xfId="4" applyNumberFormat="1" applyFont="1" applyFill="1" applyBorder="1" applyAlignment="1">
      <alignment horizontal="left" vertical="top" wrapText="1"/>
    </xf>
    <xf numFmtId="0" fontId="71" fillId="0" borderId="1" xfId="4" applyNumberFormat="1" applyFont="1" applyFill="1" applyBorder="1" applyAlignment="1">
      <alignment vertical="top" wrapText="1"/>
    </xf>
    <xf numFmtId="0" fontId="71" fillId="0" borderId="157" xfId="0" applyFont="1" applyBorder="1" applyAlignment="1"/>
    <xf numFmtId="0" fontId="71" fillId="0" borderId="1" xfId="0" applyFont="1" applyBorder="1" applyAlignment="1">
      <alignment vertical="center" wrapText="1"/>
    </xf>
    <xf numFmtId="0" fontId="71" fillId="0" borderId="4" xfId="0" applyFont="1" applyBorder="1" applyAlignment="1">
      <alignment vertical="center" wrapText="1"/>
    </xf>
    <xf numFmtId="0" fontId="73" fillId="0" borderId="157" xfId="0" applyFont="1" applyBorder="1"/>
    <xf numFmtId="0" fontId="78" fillId="0" borderId="139" xfId="2" applyFont="1" applyBorder="1" applyAlignment="1" applyProtection="1">
      <alignment horizontal="center" vertical="center"/>
      <protection locked="0"/>
    </xf>
    <xf numFmtId="0" fontId="78" fillId="0" borderId="166" xfId="2" applyFont="1" applyBorder="1" applyAlignment="1" applyProtection="1">
      <alignment horizontal="center" vertical="center"/>
      <protection locked="0"/>
    </xf>
    <xf numFmtId="0" fontId="11" fillId="2" borderId="0" xfId="0" applyFont="1" applyFill="1" applyProtection="1"/>
    <xf numFmtId="0" fontId="20" fillId="2" borderId="0" xfId="2" applyFont="1" applyFill="1" applyProtection="1">
      <alignment vertical="center"/>
    </xf>
    <xf numFmtId="0" fontId="22" fillId="2" borderId="0" xfId="0" applyFont="1" applyFill="1" applyAlignment="1" applyProtection="1"/>
    <xf numFmtId="0" fontId="80" fillId="2" borderId="0" xfId="0" applyFont="1" applyFill="1" applyAlignment="1" applyProtection="1">
      <alignment vertical="center"/>
    </xf>
    <xf numFmtId="0" fontId="11" fillId="2" borderId="0" xfId="0" applyFont="1" applyFill="1" applyAlignment="1" applyProtection="1">
      <alignment horizontal="center"/>
    </xf>
    <xf numFmtId="0" fontId="22" fillId="2" borderId="0" xfId="0" applyFont="1" applyFill="1" applyAlignment="1" applyProtection="1">
      <alignment horizontal="center"/>
    </xf>
    <xf numFmtId="0" fontId="84" fillId="0" borderId="0" xfId="0" applyFont="1" applyAlignment="1" applyProtection="1">
      <alignment vertical="center"/>
    </xf>
    <xf numFmtId="0" fontId="8" fillId="2" borderId="0" xfId="0" applyFont="1" applyFill="1" applyProtection="1"/>
    <xf numFmtId="0" fontId="11" fillId="2" borderId="52" xfId="0" applyFont="1" applyFill="1" applyBorder="1" applyProtection="1"/>
    <xf numFmtId="0" fontId="65" fillId="2" borderId="77" xfId="0" applyFont="1" applyFill="1" applyBorder="1" applyAlignment="1" applyProtection="1">
      <alignment vertical="center"/>
    </xf>
    <xf numFmtId="0" fontId="11" fillId="2" borderId="77" xfId="0" applyFont="1" applyFill="1" applyBorder="1" applyProtection="1"/>
    <xf numFmtId="0" fontId="11" fillId="2" borderId="53" xfId="0" applyFont="1" applyFill="1" applyBorder="1" applyProtection="1"/>
    <xf numFmtId="0" fontId="11" fillId="2" borderId="14" xfId="0" applyFont="1" applyFill="1" applyBorder="1" applyProtection="1"/>
    <xf numFmtId="0" fontId="11" fillId="2" borderId="43" xfId="0" applyFont="1" applyFill="1" applyBorder="1" applyProtection="1"/>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wrapText="1"/>
    </xf>
    <xf numFmtId="38" fontId="9" fillId="2" borderId="0" xfId="1" applyFont="1" applyFill="1" applyBorder="1" applyAlignment="1" applyProtection="1">
      <alignment horizontal="right" vertical="center"/>
    </xf>
    <xf numFmtId="2" fontId="9" fillId="2" borderId="0" xfId="0" applyNumberFormat="1" applyFont="1" applyFill="1" applyBorder="1" applyAlignment="1" applyProtection="1">
      <alignment horizontal="right" vertical="center"/>
    </xf>
    <xf numFmtId="0" fontId="84" fillId="0" borderId="0" xfId="0" applyFont="1" applyAlignment="1" applyProtection="1">
      <alignment vertical="top"/>
    </xf>
    <xf numFmtId="0" fontId="9" fillId="2" borderId="0" xfId="0" applyFont="1" applyFill="1" applyProtection="1"/>
    <xf numFmtId="0" fontId="23" fillId="2" borderId="0" xfId="0" applyFont="1" applyFill="1" applyBorder="1" applyAlignment="1" applyProtection="1">
      <alignment vertical="center"/>
    </xf>
    <xf numFmtId="0" fontId="9" fillId="0" borderId="0" xfId="0" applyFont="1" applyBorder="1" applyAlignment="1" applyProtection="1">
      <alignment horizontal="left"/>
    </xf>
    <xf numFmtId="0" fontId="11" fillId="2" borderId="0" xfId="0" applyFont="1" applyFill="1" applyAlignment="1" applyProtection="1">
      <alignment horizontal="left"/>
    </xf>
    <xf numFmtId="0" fontId="7" fillId="2" borderId="0" xfId="0" applyFont="1" applyFill="1" applyBorder="1" applyAlignment="1" applyProtection="1">
      <alignment horizontal="left"/>
    </xf>
    <xf numFmtId="0" fontId="7" fillId="2" borderId="0" xfId="0" applyFont="1" applyFill="1" applyAlignment="1" applyProtection="1">
      <alignment horizontal="left"/>
    </xf>
    <xf numFmtId="0" fontId="7" fillId="2" borderId="0" xfId="0" applyFont="1" applyFill="1" applyProtection="1"/>
    <xf numFmtId="0" fontId="11" fillId="2" borderId="0" xfId="0" applyFont="1" applyFill="1" applyBorder="1" applyProtection="1"/>
    <xf numFmtId="0" fontId="11" fillId="2" borderId="14" xfId="0" applyFont="1" applyFill="1" applyBorder="1" applyAlignment="1" applyProtection="1">
      <alignment horizontal="left"/>
    </xf>
    <xf numFmtId="0" fontId="11" fillId="2" borderId="43" xfId="0" applyFont="1" applyFill="1" applyBorder="1" applyAlignment="1" applyProtection="1">
      <alignment horizontal="left"/>
    </xf>
    <xf numFmtId="0" fontId="9" fillId="0" borderId="0" xfId="0" applyFont="1" applyAlignment="1" applyProtection="1">
      <alignment horizontal="left"/>
    </xf>
    <xf numFmtId="0" fontId="23" fillId="2" borderId="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7" fillId="2" borderId="0" xfId="0" applyFont="1" applyFill="1" applyBorder="1" applyAlignment="1" applyProtection="1">
      <alignment horizontal="center" vertical="center"/>
    </xf>
    <xf numFmtId="0" fontId="8" fillId="2" borderId="43" xfId="0" applyFont="1" applyFill="1" applyBorder="1" applyAlignment="1" applyProtection="1">
      <alignment vertical="center"/>
    </xf>
    <xf numFmtId="0" fontId="8" fillId="2" borderId="94" xfId="0" applyFont="1" applyFill="1" applyBorder="1" applyAlignment="1" applyProtection="1">
      <alignment horizontal="right" vertical="center"/>
    </xf>
    <xf numFmtId="0" fontId="8" fillId="2" borderId="65" xfId="0" applyFont="1" applyFill="1" applyBorder="1" applyAlignment="1" applyProtection="1">
      <alignment horizontal="right" vertical="center"/>
    </xf>
    <xf numFmtId="0" fontId="8" fillId="2" borderId="65" xfId="0" applyFont="1" applyFill="1" applyBorder="1" applyAlignment="1" applyProtection="1">
      <alignment horizontal="center" vertical="center"/>
    </xf>
    <xf numFmtId="0" fontId="8" fillId="2" borderId="108" xfId="0" applyFont="1" applyFill="1" applyBorder="1" applyAlignment="1" applyProtection="1">
      <alignment vertical="center"/>
    </xf>
    <xf numFmtId="0" fontId="23" fillId="2" borderId="0" xfId="0"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left" vertical="top" wrapText="1"/>
    </xf>
    <xf numFmtId="0" fontId="11" fillId="2" borderId="94" xfId="0" applyFont="1" applyFill="1" applyBorder="1" applyProtection="1"/>
    <xf numFmtId="0" fontId="63" fillId="2" borderId="65" xfId="0" applyFont="1" applyFill="1" applyBorder="1" applyAlignment="1" applyProtection="1">
      <alignment horizontal="center" vertical="center"/>
    </xf>
    <xf numFmtId="0" fontId="11" fillId="2" borderId="108" xfId="0" applyFont="1" applyFill="1" applyBorder="1" applyProtection="1"/>
    <xf numFmtId="0" fontId="8" fillId="2" borderId="0" xfId="0" applyFont="1" applyFill="1" applyAlignment="1" applyProtection="1">
      <alignment vertical="top"/>
    </xf>
    <xf numFmtId="0" fontId="9" fillId="2" borderId="0" xfId="0" applyFont="1" applyFill="1" applyBorder="1" applyAlignment="1" applyProtection="1">
      <alignment horizontal="left" vertical="top"/>
    </xf>
    <xf numFmtId="0" fontId="23" fillId="2" borderId="6"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9" fillId="7" borderId="11"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11" fillId="2" borderId="0" xfId="0" applyFont="1" applyFill="1" applyAlignment="1" applyProtection="1">
      <alignment horizontal="left" vertical="center"/>
    </xf>
    <xf numFmtId="0" fontId="11" fillId="2" borderId="0" xfId="0" applyFont="1" applyFill="1" applyAlignment="1" applyProtection="1"/>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Font="1" applyFill="1" applyAlignment="1" applyProtection="1"/>
    <xf numFmtId="0" fontId="64" fillId="2" borderId="0" xfId="0" applyFont="1" applyFill="1" applyProtection="1"/>
    <xf numFmtId="0" fontId="8" fillId="2" borderId="0" xfId="0" applyFont="1" applyFill="1" applyAlignment="1" applyProtection="1">
      <alignment horizontal="left" vertical="top"/>
    </xf>
    <xf numFmtId="0" fontId="63" fillId="7" borderId="1" xfId="0" applyFont="1" applyFill="1" applyBorder="1" applyAlignment="1" applyProtection="1">
      <alignment horizontal="center" vertical="center"/>
    </xf>
    <xf numFmtId="0" fontId="11" fillId="2" borderId="0" xfId="0" applyFont="1" applyFill="1" applyAlignment="1" applyProtection="1">
      <alignment wrapText="1"/>
    </xf>
    <xf numFmtId="0" fontId="11" fillId="2" borderId="0" xfId="0" applyFont="1" applyFill="1" applyAlignment="1" applyProtection="1">
      <alignment horizontal="left" wrapText="1"/>
    </xf>
    <xf numFmtId="0" fontId="11" fillId="2" borderId="17" xfId="0" applyFont="1" applyFill="1" applyBorder="1" applyProtection="1"/>
    <xf numFmtId="0" fontId="62" fillId="0" borderId="5" xfId="0" applyFont="1" applyFill="1" applyBorder="1" applyAlignment="1" applyProtection="1">
      <alignment horizontal="left" vertical="top"/>
    </xf>
    <xf numFmtId="0" fontId="7" fillId="2" borderId="0" xfId="0" applyFont="1" applyFill="1" applyBorder="1" applyAlignment="1" applyProtection="1">
      <alignment horizontal="left" vertical="center"/>
    </xf>
    <xf numFmtId="0" fontId="9" fillId="7" borderId="157" xfId="0" applyFont="1" applyFill="1" applyBorder="1" applyAlignment="1" applyProtection="1">
      <alignment horizontal="center" vertical="center"/>
    </xf>
    <xf numFmtId="0" fontId="7" fillId="2" borderId="0" xfId="0" applyFont="1" applyFill="1" applyAlignment="1" applyProtection="1">
      <alignment horizontal="left" wrapText="1"/>
    </xf>
    <xf numFmtId="182" fontId="11" fillId="2" borderId="0" xfId="0" applyNumberFormat="1" applyFont="1" applyFill="1" applyProtection="1"/>
    <xf numFmtId="0" fontId="11" fillId="2" borderId="0" xfId="0" applyFont="1" applyFill="1" applyAlignment="1" applyProtection="1">
      <alignment horizontal="left" vertical="top"/>
    </xf>
    <xf numFmtId="0" fontId="74" fillId="2" borderId="0" xfId="0" applyFont="1" applyFill="1" applyProtection="1"/>
    <xf numFmtId="0" fontId="79" fillId="2" borderId="0" xfId="0" applyFont="1" applyFill="1" applyProtection="1"/>
    <xf numFmtId="0" fontId="67" fillId="2" borderId="0" xfId="0" applyFont="1" applyFill="1" applyProtection="1"/>
    <xf numFmtId="0" fontId="74" fillId="2" borderId="0" xfId="0" applyFont="1" applyFill="1" applyAlignment="1" applyProtection="1">
      <alignment horizontal="left"/>
    </xf>
    <xf numFmtId="38" fontId="80" fillId="2" borderId="0" xfId="1" applyFont="1" applyFill="1" applyBorder="1" applyAlignment="1" applyProtection="1">
      <alignment horizontal="right" vertical="center"/>
    </xf>
    <xf numFmtId="0" fontId="11" fillId="2" borderId="0" xfId="0" applyFont="1" applyFill="1" applyAlignment="1" applyProtection="1">
      <alignment vertical="center"/>
    </xf>
    <xf numFmtId="0" fontId="62" fillId="2" borderId="0" xfId="0" applyFont="1" applyFill="1" applyAlignment="1" applyProtection="1">
      <alignment horizontal="right" vertical="center"/>
    </xf>
    <xf numFmtId="0" fontId="62" fillId="2" borderId="0" xfId="0" applyFont="1" applyFill="1" applyAlignment="1" applyProtection="1">
      <alignment vertical="center"/>
    </xf>
    <xf numFmtId="0" fontId="66" fillId="2" borderId="0" xfId="0" applyFont="1" applyFill="1" applyAlignment="1" applyProtection="1">
      <alignment vertical="center"/>
    </xf>
    <xf numFmtId="0" fontId="74" fillId="2" borderId="0" xfId="0" applyFont="1" applyFill="1" applyAlignment="1" applyProtection="1">
      <alignment horizontal="center" vertical="center"/>
    </xf>
    <xf numFmtId="0" fontId="74" fillId="3" borderId="0" xfId="0" applyFont="1" applyFill="1" applyBorder="1" applyAlignment="1" applyProtection="1">
      <alignment horizontal="center" vertical="center"/>
    </xf>
    <xf numFmtId="0" fontId="92" fillId="2" borderId="0" xfId="0" applyFont="1" applyFill="1" applyProtection="1"/>
    <xf numFmtId="0" fontId="74" fillId="2" borderId="139"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91" fillId="2" borderId="0" xfId="0" applyFont="1" applyFill="1" applyProtection="1"/>
    <xf numFmtId="0" fontId="12" fillId="2" borderId="0" xfId="2" applyFill="1" applyProtection="1">
      <alignment vertical="center"/>
    </xf>
    <xf numFmtId="0" fontId="93" fillId="2" borderId="0" xfId="2" applyFont="1" applyFill="1" applyProtection="1">
      <alignment vertical="center"/>
    </xf>
    <xf numFmtId="0" fontId="12" fillId="0" borderId="0" xfId="2" applyProtection="1">
      <alignment vertical="center"/>
    </xf>
    <xf numFmtId="0" fontId="26" fillId="2" borderId="0" xfId="2" applyFont="1" applyFill="1" applyProtection="1">
      <alignment vertical="center"/>
    </xf>
    <xf numFmtId="0" fontId="26" fillId="0" borderId="0" xfId="2" applyFont="1" applyAlignment="1" applyProtection="1">
      <alignment horizontal="center" vertical="center"/>
    </xf>
    <xf numFmtId="49" fontId="25" fillId="2" borderId="0" xfId="2" applyNumberFormat="1" applyFont="1" applyFill="1" applyAlignment="1" applyProtection="1">
      <alignment horizontal="center" vertical="center"/>
    </xf>
    <xf numFmtId="49" fontId="25" fillId="2" borderId="0" xfId="2" applyNumberFormat="1" applyFont="1" applyFill="1" applyAlignment="1" applyProtection="1">
      <alignment horizontal="left" vertical="center"/>
    </xf>
    <xf numFmtId="0" fontId="15" fillId="2" borderId="0" xfId="2" applyFont="1" applyFill="1" applyProtection="1">
      <alignment vertical="center"/>
    </xf>
    <xf numFmtId="0" fontId="16" fillId="2" borderId="0" xfId="2" applyFont="1" applyFill="1" applyAlignment="1" applyProtection="1"/>
    <xf numFmtId="0" fontId="28" fillId="2" borderId="0" xfId="2" applyFont="1" applyFill="1" applyProtection="1">
      <alignment vertical="center"/>
    </xf>
    <xf numFmtId="0" fontId="28" fillId="0" borderId="0" xfId="2" applyFont="1" applyProtection="1">
      <alignment vertical="center"/>
    </xf>
    <xf numFmtId="0" fontId="21" fillId="2" borderId="49" xfId="2" applyFont="1" applyFill="1" applyBorder="1" applyProtection="1">
      <alignment vertical="center"/>
    </xf>
    <xf numFmtId="0" fontId="21" fillId="2" borderId="49" xfId="2" quotePrefix="1" applyFont="1" applyFill="1" applyBorder="1" applyAlignment="1" applyProtection="1">
      <alignment vertical="center"/>
    </xf>
    <xf numFmtId="0" fontId="21" fillId="2" borderId="2" xfId="2" applyFont="1" applyFill="1" applyBorder="1" applyProtection="1">
      <alignment vertical="center"/>
    </xf>
    <xf numFmtId="0" fontId="21" fillId="2" borderId="3" xfId="2" applyFont="1" applyFill="1" applyBorder="1" applyProtection="1">
      <alignment vertical="center"/>
    </xf>
    <xf numFmtId="0" fontId="28" fillId="2" borderId="3" xfId="2" applyFont="1" applyFill="1" applyBorder="1" applyProtection="1">
      <alignment vertical="center"/>
    </xf>
    <xf numFmtId="49" fontId="15" fillId="2" borderId="0" xfId="2" applyNumberFormat="1" applyFont="1" applyFill="1" applyAlignment="1" applyProtection="1">
      <alignment horizontal="left" vertical="center"/>
    </xf>
    <xf numFmtId="49" fontId="16" fillId="2" borderId="0" xfId="2" applyNumberFormat="1" applyFont="1" applyFill="1" applyAlignment="1" applyProtection="1">
      <alignment horizontal="left" vertical="center"/>
    </xf>
    <xf numFmtId="0" fontId="16" fillId="2" borderId="0" xfId="2" applyFont="1" applyFill="1" applyProtection="1">
      <alignment vertical="center"/>
    </xf>
    <xf numFmtId="0" fontId="21" fillId="2" borderId="0" xfId="2" applyFont="1" applyFill="1" applyProtection="1">
      <alignment vertical="center"/>
    </xf>
    <xf numFmtId="0" fontId="32" fillId="2" borderId="16" xfId="2" applyFont="1" applyFill="1" applyBorder="1" applyAlignment="1" applyProtection="1">
      <alignment horizontal="center" vertical="center"/>
    </xf>
    <xf numFmtId="0" fontId="32" fillId="0" borderId="39" xfId="2" applyFont="1" applyBorder="1" applyProtection="1">
      <alignment vertical="center"/>
    </xf>
    <xf numFmtId="0" fontId="32" fillId="2" borderId="6" xfId="2" applyFont="1" applyFill="1" applyBorder="1" applyAlignment="1" applyProtection="1">
      <alignment horizontal="center" vertical="center"/>
    </xf>
    <xf numFmtId="0" fontId="32" fillId="0" borderId="16" xfId="2" applyFont="1" applyBorder="1" applyProtection="1">
      <alignment vertical="center"/>
    </xf>
    <xf numFmtId="0" fontId="32" fillId="2" borderId="19" xfId="2" applyFont="1" applyFill="1" applyBorder="1" applyAlignment="1" applyProtection="1">
      <alignment horizontal="center" vertical="center"/>
    </xf>
    <xf numFmtId="0" fontId="32" fillId="2" borderId="11" xfId="2" applyFont="1" applyFill="1" applyBorder="1" applyAlignment="1" applyProtection="1">
      <alignment horizontal="left" vertical="center"/>
    </xf>
    <xf numFmtId="0" fontId="32" fillId="0" borderId="2" xfId="2" applyFont="1" applyBorder="1" applyAlignment="1" applyProtection="1">
      <alignment horizontal="center" vertical="center"/>
    </xf>
    <xf numFmtId="0" fontId="32" fillId="0" borderId="4" xfId="2" applyFont="1" applyBorder="1" applyProtection="1">
      <alignment vertical="center"/>
    </xf>
    <xf numFmtId="0" fontId="29" fillId="9" borderId="45" xfId="2" applyFont="1" applyFill="1" applyBorder="1" applyAlignment="1" applyProtection="1">
      <alignment horizontal="center" vertical="center"/>
    </xf>
    <xf numFmtId="0" fontId="32" fillId="2" borderId="2" xfId="2" applyFont="1" applyFill="1" applyBorder="1" applyAlignment="1" applyProtection="1">
      <alignment horizontal="center" vertical="center"/>
    </xf>
    <xf numFmtId="0" fontId="32" fillId="0" borderId="54" xfId="2" applyFont="1" applyBorder="1" applyProtection="1">
      <alignment vertical="center"/>
    </xf>
    <xf numFmtId="0" fontId="32" fillId="0" borderId="10" xfId="2" applyFont="1" applyBorder="1" applyProtection="1">
      <alignment vertical="center"/>
    </xf>
    <xf numFmtId="178" fontId="12" fillId="0" borderId="0" xfId="2" applyNumberFormat="1" applyProtection="1">
      <alignment vertical="center"/>
    </xf>
    <xf numFmtId="0" fontId="32" fillId="0" borderId="0" xfId="2" applyFont="1" applyProtection="1">
      <alignment vertical="center"/>
    </xf>
    <xf numFmtId="0" fontId="20" fillId="0" borderId="0" xfId="2" applyFont="1" applyProtection="1">
      <alignment vertical="center"/>
    </xf>
    <xf numFmtId="0" fontId="34" fillId="2" borderId="0" xfId="2" applyFont="1" applyFill="1" applyProtection="1">
      <alignment vertical="center"/>
    </xf>
    <xf numFmtId="0" fontId="34" fillId="2" borderId="0" xfId="2" applyFont="1" applyFill="1" applyAlignment="1" applyProtection="1">
      <alignment horizontal="center" vertical="top"/>
    </xf>
    <xf numFmtId="0" fontId="34" fillId="2" borderId="0" xfId="2" applyFont="1" applyFill="1" applyAlignment="1" applyProtection="1">
      <alignment horizontal="center" vertical="center"/>
    </xf>
    <xf numFmtId="0" fontId="36" fillId="0" borderId="0" xfId="2" applyFont="1" applyProtection="1">
      <alignment vertical="center"/>
    </xf>
    <xf numFmtId="0" fontId="29" fillId="0" borderId="0" xfId="2" applyFont="1" applyAlignment="1" applyProtection="1">
      <alignment horizontal="left" vertical="center"/>
    </xf>
    <xf numFmtId="0" fontId="16" fillId="0" borderId="0" xfId="2" applyFont="1" applyProtection="1">
      <alignment vertical="center"/>
    </xf>
    <xf numFmtId="0" fontId="21" fillId="0" borderId="9" xfId="2" applyFont="1" applyBorder="1" applyProtection="1">
      <alignment vertical="center"/>
    </xf>
    <xf numFmtId="0" fontId="21" fillId="2" borderId="59" xfId="2" applyFont="1" applyFill="1" applyBorder="1" applyProtection="1">
      <alignment vertical="center"/>
    </xf>
    <xf numFmtId="0" fontId="21" fillId="0" borderId="59" xfId="2" applyFont="1" applyBorder="1" applyProtection="1">
      <alignment vertical="center"/>
    </xf>
    <xf numFmtId="0" fontId="21" fillId="2" borderId="60" xfId="2" applyFont="1" applyFill="1" applyBorder="1" applyProtection="1">
      <alignment vertical="center"/>
    </xf>
    <xf numFmtId="0" fontId="76" fillId="8" borderId="22" xfId="2" applyFont="1" applyFill="1" applyBorder="1" applyProtection="1">
      <alignment vertical="center"/>
    </xf>
    <xf numFmtId="0" fontId="76" fillId="8" borderId="9" xfId="2" applyFont="1" applyFill="1" applyBorder="1" applyProtection="1">
      <alignment vertical="center"/>
    </xf>
    <xf numFmtId="0" fontId="76" fillId="8" borderId="11" xfId="2" applyFont="1" applyFill="1" applyBorder="1" applyProtection="1">
      <alignment vertical="center"/>
    </xf>
    <xf numFmtId="0" fontId="21" fillId="2" borderId="15" xfId="2" applyFont="1" applyFill="1" applyBorder="1" applyProtection="1">
      <alignment vertical="center"/>
    </xf>
    <xf numFmtId="0" fontId="19" fillId="2" borderId="25" xfId="2" applyFont="1" applyFill="1" applyBorder="1" applyProtection="1">
      <alignment vertical="center"/>
    </xf>
    <xf numFmtId="0" fontId="25" fillId="2" borderId="17" xfId="2" applyFont="1" applyFill="1" applyBorder="1" applyProtection="1">
      <alignment vertical="center"/>
    </xf>
    <xf numFmtId="0" fontId="21" fillId="2" borderId="17" xfId="2" applyFont="1" applyFill="1" applyBorder="1" applyProtection="1">
      <alignment vertical="center"/>
    </xf>
    <xf numFmtId="0" fontId="25" fillId="2" borderId="0" xfId="2" applyFont="1" applyFill="1" applyProtection="1">
      <alignment vertical="center"/>
    </xf>
    <xf numFmtId="0" fontId="21" fillId="2" borderId="26" xfId="2" applyFont="1" applyFill="1" applyBorder="1" applyProtection="1">
      <alignment vertical="center"/>
    </xf>
    <xf numFmtId="0" fontId="76" fillId="8" borderId="10" xfId="2" applyFont="1" applyFill="1" applyBorder="1" applyProtection="1">
      <alignment vertical="center"/>
    </xf>
    <xf numFmtId="0" fontId="19" fillId="2" borderId="0" xfId="2" applyFont="1" applyFill="1" applyProtection="1">
      <alignment vertical="center"/>
    </xf>
    <xf numFmtId="0" fontId="76" fillId="8" borderId="1" xfId="2" applyFont="1" applyFill="1" applyBorder="1" applyProtection="1">
      <alignment vertical="center"/>
    </xf>
    <xf numFmtId="0" fontId="19" fillId="2" borderId="43" xfId="2" applyFont="1" applyFill="1" applyBorder="1" applyProtection="1">
      <alignment vertical="center"/>
    </xf>
    <xf numFmtId="0" fontId="19" fillId="2" borderId="14" xfId="2" applyFont="1" applyFill="1" applyBorder="1" applyProtection="1">
      <alignment vertical="center"/>
    </xf>
    <xf numFmtId="0" fontId="19" fillId="2" borderId="0" xfId="2" applyFont="1" applyFill="1" applyAlignment="1" applyProtection="1">
      <alignment horizontal="center" vertical="center"/>
    </xf>
    <xf numFmtId="0" fontId="77" fillId="0" borderId="0" xfId="2" applyFont="1" applyProtection="1">
      <alignment vertical="center"/>
    </xf>
    <xf numFmtId="0" fontId="25" fillId="2" borderId="14" xfId="2" applyFont="1" applyFill="1" applyBorder="1" applyProtection="1">
      <alignment vertical="center"/>
    </xf>
    <xf numFmtId="0" fontId="21" fillId="2" borderId="43" xfId="2" applyFont="1" applyFill="1" applyBorder="1" applyProtection="1">
      <alignment vertical="center"/>
    </xf>
    <xf numFmtId="0" fontId="19" fillId="0" borderId="62" xfId="2" applyFont="1" applyBorder="1" applyAlignment="1" applyProtection="1">
      <alignment horizontal="left" vertical="center"/>
    </xf>
    <xf numFmtId="0" fontId="21" fillId="2" borderId="15" xfId="2" applyFont="1" applyFill="1" applyBorder="1" applyAlignment="1" applyProtection="1">
      <alignment horizontal="center" vertical="center"/>
    </xf>
    <xf numFmtId="0" fontId="76" fillId="8" borderId="5" xfId="2" applyFont="1" applyFill="1" applyBorder="1" applyProtection="1">
      <alignment vertical="center"/>
    </xf>
    <xf numFmtId="0" fontId="19" fillId="2" borderId="0" xfId="2" applyFont="1" applyFill="1" applyAlignment="1" applyProtection="1">
      <alignment horizontal="left" vertical="center"/>
    </xf>
    <xf numFmtId="0" fontId="21" fillId="2" borderId="0" xfId="2" applyFont="1" applyFill="1" applyAlignment="1" applyProtection="1">
      <alignment horizontal="center" vertical="center"/>
    </xf>
    <xf numFmtId="0" fontId="21" fillId="2" borderId="43" xfId="2" applyFont="1" applyFill="1" applyBorder="1" applyAlignment="1" applyProtection="1">
      <alignment horizontal="center" vertical="center"/>
    </xf>
    <xf numFmtId="0" fontId="19" fillId="2" borderId="0" xfId="2" applyFont="1" applyFill="1" applyAlignment="1" applyProtection="1">
      <alignment vertical="center" wrapText="1"/>
    </xf>
    <xf numFmtId="0" fontId="34" fillId="0" borderId="2" xfId="2" applyFont="1" applyBorder="1" applyAlignment="1" applyProtection="1">
      <alignment horizontal="center" vertical="center"/>
    </xf>
    <xf numFmtId="0" fontId="34" fillId="2" borderId="14" xfId="2" applyFont="1" applyFill="1" applyBorder="1" applyAlignment="1" applyProtection="1">
      <alignment vertical="center" wrapText="1"/>
    </xf>
    <xf numFmtId="0" fontId="34" fillId="2" borderId="0" xfId="2" applyFont="1" applyFill="1" applyAlignment="1" applyProtection="1">
      <alignment vertical="center" wrapText="1"/>
    </xf>
    <xf numFmtId="49" fontId="18" fillId="2" borderId="0" xfId="2" applyNumberFormat="1" applyFont="1" applyFill="1" applyProtection="1">
      <alignment vertical="center"/>
    </xf>
    <xf numFmtId="0" fontId="42" fillId="0" borderId="0" xfId="2" applyFont="1" applyAlignment="1" applyProtection="1">
      <alignment horizontal="center" vertical="top" wrapText="1"/>
    </xf>
    <xf numFmtId="0" fontId="25" fillId="2" borderId="0" xfId="2" applyFont="1" applyFill="1" applyAlignment="1" applyProtection="1">
      <alignment vertical="center" wrapText="1"/>
    </xf>
    <xf numFmtId="0" fontId="25" fillId="2" borderId="0" xfId="2" applyFont="1" applyFill="1" applyAlignment="1" applyProtection="1">
      <alignment horizontal="left" vertical="top" wrapText="1"/>
    </xf>
    <xf numFmtId="0" fontId="19" fillId="2" borderId="39" xfId="2" applyFont="1" applyFill="1" applyBorder="1" applyProtection="1">
      <alignment vertical="center"/>
    </xf>
    <xf numFmtId="0" fontId="12" fillId="2" borderId="0" xfId="2" applyFill="1" applyAlignment="1" applyProtection="1"/>
    <xf numFmtId="0" fontId="25" fillId="2" borderId="0" xfId="2" applyFont="1" applyFill="1" applyAlignment="1" applyProtection="1">
      <alignment horizontal="left" vertical="center"/>
    </xf>
    <xf numFmtId="0" fontId="29" fillId="3" borderId="45" xfId="2" applyFont="1" applyFill="1" applyBorder="1" applyAlignment="1" applyProtection="1">
      <alignment horizontal="center" vertical="center"/>
    </xf>
    <xf numFmtId="0" fontId="19" fillId="2" borderId="18" xfId="2" applyFont="1" applyFill="1" applyBorder="1" applyProtection="1">
      <alignment vertical="center"/>
    </xf>
    <xf numFmtId="0" fontId="44" fillId="2" borderId="43" xfId="2" applyFont="1" applyFill="1" applyBorder="1" applyAlignment="1" applyProtection="1">
      <alignment horizontal="right" vertical="center" shrinkToFit="1"/>
    </xf>
    <xf numFmtId="0" fontId="44" fillId="2" borderId="0" xfId="2" applyFont="1" applyFill="1" applyAlignment="1" applyProtection="1">
      <alignment vertical="center" shrinkToFit="1"/>
    </xf>
    <xf numFmtId="0" fontId="12" fillId="2" borderId="21" xfId="2" applyFill="1" applyBorder="1" applyAlignment="1" applyProtection="1">
      <alignment horizontal="left" vertical="top"/>
    </xf>
    <xf numFmtId="0" fontId="19" fillId="2" borderId="71" xfId="2" applyFont="1" applyFill="1" applyBorder="1" applyProtection="1">
      <alignment vertical="center"/>
    </xf>
    <xf numFmtId="0" fontId="12" fillId="2" borderId="0" xfId="2" applyFill="1" applyAlignment="1" applyProtection="1">
      <alignment vertical="top"/>
    </xf>
    <xf numFmtId="0" fontId="46" fillId="2" borderId="0" xfId="2" applyFont="1" applyFill="1" applyProtection="1">
      <alignment vertical="center"/>
    </xf>
    <xf numFmtId="0" fontId="44" fillId="2" borderId="0" xfId="2" applyFont="1" applyFill="1" applyAlignment="1" applyProtection="1">
      <alignment horizontal="right" vertical="center" shrinkToFit="1"/>
    </xf>
    <xf numFmtId="2" fontId="44" fillId="2" borderId="0" xfId="2" applyNumberFormat="1" applyFont="1" applyFill="1" applyAlignment="1" applyProtection="1">
      <alignment horizontal="center" vertical="center" shrinkToFit="1"/>
    </xf>
    <xf numFmtId="0" fontId="19" fillId="2" borderId="11" xfId="2" applyFont="1" applyFill="1" applyBorder="1" applyAlignment="1" applyProtection="1">
      <alignment horizontal="left" vertical="top" wrapText="1"/>
    </xf>
    <xf numFmtId="0" fontId="12" fillId="0" borderId="23" xfId="2" applyBorder="1" applyProtection="1">
      <alignment vertical="center"/>
    </xf>
    <xf numFmtId="0" fontId="29" fillId="2" borderId="0" xfId="2" applyFont="1" applyFill="1" applyProtection="1">
      <alignment vertical="center"/>
    </xf>
    <xf numFmtId="0" fontId="34" fillId="0" borderId="0" xfId="2" applyFont="1" applyProtection="1">
      <alignment vertical="center"/>
    </xf>
    <xf numFmtId="0" fontId="25" fillId="0" borderId="0" xfId="2" applyFont="1" applyAlignment="1" applyProtection="1">
      <alignment horizontal="left" vertical="center" wrapText="1"/>
    </xf>
    <xf numFmtId="38" fontId="94" fillId="0" borderId="139" xfId="2" applyNumberFormat="1" applyFont="1" applyBorder="1" applyAlignment="1" applyProtection="1">
      <alignment horizontal="center" vertical="center" wrapText="1"/>
    </xf>
    <xf numFmtId="0" fontId="34" fillId="2" borderId="0" xfId="2" applyFont="1" applyFill="1" applyAlignment="1" applyProtection="1">
      <alignment horizontal="left" vertical="center" wrapText="1"/>
    </xf>
    <xf numFmtId="0" fontId="38" fillId="2" borderId="0" xfId="2" applyFont="1" applyFill="1" applyAlignment="1" applyProtection="1">
      <alignment horizontal="left" vertical="center" wrapText="1"/>
    </xf>
    <xf numFmtId="0" fontId="47" fillId="0" borderId="0" xfId="2" applyFont="1" applyAlignment="1" applyProtection="1">
      <alignment horizontal="left" vertical="top" wrapText="1"/>
    </xf>
    <xf numFmtId="49" fontId="25" fillId="2" borderId="0" xfId="2" applyNumberFormat="1" applyFont="1" applyFill="1" applyAlignment="1" applyProtection="1">
      <alignment horizontal="center" vertical="top"/>
    </xf>
    <xf numFmtId="0" fontId="12" fillId="2" borderId="7" xfId="2" applyFill="1" applyBorder="1" applyProtection="1">
      <alignment vertical="center"/>
    </xf>
    <xf numFmtId="0" fontId="19" fillId="2" borderId="54" xfId="2" applyFont="1" applyFill="1" applyBorder="1" applyProtection="1">
      <alignment vertical="center"/>
    </xf>
    <xf numFmtId="0" fontId="19" fillId="0" borderId="0" xfId="2" applyFont="1" applyAlignment="1" applyProtection="1">
      <alignment horizontal="left" vertical="center"/>
    </xf>
    <xf numFmtId="2" fontId="44" fillId="2" borderId="0" xfId="2" applyNumberFormat="1" applyFont="1" applyFill="1" applyAlignment="1" applyProtection="1">
      <alignment vertical="center" shrinkToFit="1"/>
    </xf>
    <xf numFmtId="0" fontId="12" fillId="2" borderId="6" xfId="2" applyFill="1" applyBorder="1" applyProtection="1">
      <alignment vertical="center"/>
    </xf>
    <xf numFmtId="0" fontId="19" fillId="2" borderId="19" xfId="2" applyFont="1" applyFill="1" applyBorder="1" applyAlignment="1" applyProtection="1">
      <alignment vertical="center" wrapText="1"/>
    </xf>
    <xf numFmtId="0" fontId="12" fillId="0" borderId="75" xfId="2" applyFont="1" applyBorder="1" applyProtection="1">
      <alignment vertical="center"/>
    </xf>
    <xf numFmtId="0" fontId="19" fillId="2" borderId="6" xfId="2" applyFont="1" applyFill="1" applyBorder="1" applyAlignment="1" applyProtection="1">
      <alignment horizontal="left" vertical="center"/>
    </xf>
    <xf numFmtId="0" fontId="12" fillId="2" borderId="6" xfId="2" applyFill="1" applyBorder="1" applyAlignment="1" applyProtection="1">
      <alignment horizontal="left" vertical="center"/>
    </xf>
    <xf numFmtId="0" fontId="19" fillId="2" borderId="19" xfId="2" applyFont="1" applyFill="1" applyBorder="1" applyAlignment="1" applyProtection="1">
      <alignment horizontal="left" vertical="center" wrapText="1"/>
    </xf>
    <xf numFmtId="0" fontId="44" fillId="2" borderId="0" xfId="2" applyFont="1" applyFill="1" applyAlignment="1" applyProtection="1">
      <alignment vertical="center" textRotation="255" shrinkToFit="1"/>
    </xf>
    <xf numFmtId="0" fontId="25" fillId="2" borderId="0" xfId="2" applyFont="1" applyFill="1" applyAlignment="1" applyProtection="1">
      <alignment horizontal="center" vertical="center"/>
    </xf>
    <xf numFmtId="0" fontId="37" fillId="2" borderId="0" xfId="2" applyFont="1" applyFill="1" applyProtection="1">
      <alignment vertical="center"/>
    </xf>
    <xf numFmtId="49" fontId="37" fillId="0" borderId="0" xfId="2" applyNumberFormat="1" applyFont="1" applyAlignment="1" applyProtection="1">
      <alignment horizontal="left" vertical="center"/>
    </xf>
    <xf numFmtId="0" fontId="37" fillId="0" borderId="0" xfId="2" applyFont="1" applyProtection="1">
      <alignment vertical="center"/>
    </xf>
    <xf numFmtId="49" fontId="18" fillId="2" borderId="0" xfId="2" applyNumberFormat="1" applyFont="1" applyFill="1" applyAlignment="1" applyProtection="1">
      <alignment horizontal="center" vertical="center"/>
    </xf>
    <xf numFmtId="0" fontId="18" fillId="2" borderId="0" xfId="2" applyFont="1" applyFill="1" applyProtection="1">
      <alignment vertical="center"/>
    </xf>
    <xf numFmtId="0" fontId="38" fillId="2" borderId="0" xfId="2" applyFont="1" applyFill="1" applyAlignment="1" applyProtection="1">
      <alignment vertical="center" wrapText="1"/>
    </xf>
    <xf numFmtId="0" fontId="18" fillId="2" borderId="0" xfId="2" applyFont="1" applyFill="1" applyAlignment="1" applyProtection="1">
      <alignment vertical="center" wrapText="1"/>
    </xf>
    <xf numFmtId="0" fontId="38"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41" fillId="0" borderId="0" xfId="2" applyFont="1" applyProtection="1">
      <alignment vertical="center"/>
    </xf>
    <xf numFmtId="0" fontId="21" fillId="0" borderId="29" xfId="2" applyFont="1" applyBorder="1" applyAlignment="1" applyProtection="1">
      <alignment horizontal="center" vertical="center" wrapText="1"/>
    </xf>
    <xf numFmtId="0" fontId="28" fillId="2" borderId="15" xfId="2" applyFont="1" applyFill="1" applyBorder="1" applyProtection="1">
      <alignment vertical="center"/>
    </xf>
    <xf numFmtId="0" fontId="17" fillId="2" borderId="0" xfId="2" applyFont="1" applyFill="1" applyProtection="1">
      <alignment vertical="center"/>
    </xf>
    <xf numFmtId="0" fontId="19" fillId="2" borderId="78" xfId="2" applyFont="1" applyFill="1" applyBorder="1" applyAlignment="1" applyProtection="1">
      <alignment horizontal="center" vertical="center"/>
    </xf>
    <xf numFmtId="0" fontId="19" fillId="2" borderId="17" xfId="2" applyFont="1" applyFill="1" applyBorder="1" applyProtection="1">
      <alignment vertical="center"/>
    </xf>
    <xf numFmtId="179" fontId="19" fillId="2" borderId="0" xfId="2" applyNumberFormat="1" applyFont="1" applyFill="1" applyAlignment="1" applyProtection="1">
      <alignment vertical="center" wrapText="1"/>
    </xf>
    <xf numFmtId="0" fontId="25" fillId="2" borderId="7" xfId="2" applyFont="1" applyFill="1" applyBorder="1" applyProtection="1">
      <alignment vertical="center"/>
    </xf>
    <xf numFmtId="0" fontId="19" fillId="2" borderId="79" xfId="2" applyFont="1" applyFill="1" applyBorder="1" applyAlignment="1" applyProtection="1">
      <alignment horizontal="center" vertical="center"/>
    </xf>
    <xf numFmtId="0" fontId="19" fillId="2" borderId="80" xfId="2" applyFont="1" applyFill="1" applyBorder="1" applyProtection="1">
      <alignment vertical="center"/>
    </xf>
    <xf numFmtId="179" fontId="19" fillId="2" borderId="80" xfId="2" applyNumberFormat="1" applyFont="1" applyFill="1" applyBorder="1" applyAlignment="1" applyProtection="1">
      <alignment vertical="center" wrapText="1"/>
    </xf>
    <xf numFmtId="0" fontId="21" fillId="2" borderId="80" xfId="2" applyFont="1" applyFill="1" applyBorder="1" applyProtection="1">
      <alignment vertical="center"/>
    </xf>
    <xf numFmtId="0" fontId="25" fillId="2" borderId="80" xfId="2" applyFont="1" applyFill="1" applyBorder="1" applyProtection="1">
      <alignment vertical="center"/>
    </xf>
    <xf numFmtId="0" fontId="25" fillId="2" borderId="71" xfId="2" applyFont="1" applyFill="1" applyBorder="1" applyProtection="1">
      <alignment vertical="center"/>
    </xf>
    <xf numFmtId="0" fontId="19" fillId="2" borderId="74" xfId="2" applyFont="1" applyFill="1" applyBorder="1" applyAlignment="1" applyProtection="1">
      <alignment horizontal="center" vertical="center"/>
    </xf>
    <xf numFmtId="0" fontId="19" fillId="2" borderId="81" xfId="2" applyFont="1" applyFill="1" applyBorder="1" applyProtection="1">
      <alignment vertical="center"/>
    </xf>
    <xf numFmtId="0" fontId="19" fillId="2" borderId="15" xfId="2" applyFont="1" applyFill="1" applyBorder="1" applyAlignment="1" applyProtection="1">
      <alignment vertical="center" wrapText="1"/>
    </xf>
    <xf numFmtId="179" fontId="19" fillId="2" borderId="15" xfId="2" applyNumberFormat="1" applyFont="1" applyFill="1" applyBorder="1" applyAlignment="1" applyProtection="1">
      <alignment vertical="center" wrapText="1"/>
    </xf>
    <xf numFmtId="0" fontId="25" fillId="2" borderId="15" xfId="2" applyFont="1" applyFill="1" applyBorder="1" applyProtection="1">
      <alignment vertical="center"/>
    </xf>
    <xf numFmtId="0" fontId="25" fillId="2" borderId="42" xfId="2" applyFont="1" applyFill="1" applyBorder="1" applyProtection="1">
      <alignment vertical="center"/>
    </xf>
    <xf numFmtId="0" fontId="34" fillId="0" borderId="0" xfId="2" applyFont="1" applyAlignment="1" applyProtection="1">
      <alignment vertical="center" wrapText="1"/>
    </xf>
    <xf numFmtId="179" fontId="28" fillId="2" borderId="0" xfId="2" applyNumberFormat="1" applyFont="1" applyFill="1" applyProtection="1">
      <alignment vertical="center"/>
    </xf>
    <xf numFmtId="0" fontId="17" fillId="2" borderId="0" xfId="2" applyFont="1" applyFill="1" applyAlignment="1" applyProtection="1">
      <alignment horizontal="left" vertical="center" wrapText="1"/>
    </xf>
    <xf numFmtId="179" fontId="28" fillId="2" borderId="62" xfId="2" applyNumberFormat="1" applyFont="1" applyFill="1" applyBorder="1" applyProtection="1">
      <alignment vertical="center"/>
    </xf>
    <xf numFmtId="179" fontId="28" fillId="2" borderId="15" xfId="2" applyNumberFormat="1" applyFont="1" applyFill="1" applyBorder="1" applyProtection="1">
      <alignment vertical="center"/>
    </xf>
    <xf numFmtId="0" fontId="29" fillId="0" borderId="0" xfId="2" applyFont="1" applyAlignment="1" applyProtection="1">
      <alignment vertical="center" wrapText="1"/>
    </xf>
    <xf numFmtId="0" fontId="19" fillId="2" borderId="91" xfId="2" applyFont="1" applyFill="1" applyBorder="1" applyProtection="1">
      <alignment vertical="center"/>
    </xf>
    <xf numFmtId="0" fontId="45" fillId="2" borderId="80" xfId="2" applyFont="1" applyFill="1" applyBorder="1" applyAlignment="1" applyProtection="1">
      <alignment vertical="center" wrapText="1"/>
    </xf>
    <xf numFmtId="0" fontId="17" fillId="2" borderId="7" xfId="2" applyFont="1" applyFill="1" applyBorder="1" applyProtection="1">
      <alignment vertical="center"/>
    </xf>
    <xf numFmtId="0" fontId="19" fillId="0" borderId="41" xfId="2" applyFont="1" applyBorder="1" applyAlignment="1" applyProtection="1">
      <alignment horizontal="center" vertical="center"/>
    </xf>
    <xf numFmtId="0" fontId="19" fillId="2" borderId="41" xfId="2" applyFont="1" applyFill="1" applyBorder="1" applyAlignment="1" applyProtection="1">
      <alignment vertical="center" wrapText="1"/>
    </xf>
    <xf numFmtId="0" fontId="25" fillId="2" borderId="20" xfId="2" applyFont="1" applyFill="1" applyBorder="1" applyProtection="1">
      <alignment vertical="center"/>
    </xf>
    <xf numFmtId="0" fontId="21" fillId="2" borderId="0" xfId="2" applyFont="1" applyFill="1" applyAlignment="1" applyProtection="1">
      <alignment horizontal="left" vertical="center"/>
    </xf>
    <xf numFmtId="0" fontId="28" fillId="0" borderId="0" xfId="2" applyFont="1" applyAlignment="1" applyProtection="1">
      <alignment horizontal="center" vertical="center"/>
    </xf>
    <xf numFmtId="0" fontId="78" fillId="3" borderId="139" xfId="2" applyFont="1" applyFill="1" applyBorder="1" applyAlignment="1" applyProtection="1">
      <alignment horizontal="center" vertical="center" shrinkToFit="1"/>
    </xf>
    <xf numFmtId="0" fontId="17" fillId="2" borderId="65" xfId="2" applyFont="1" applyFill="1" applyBorder="1" applyProtection="1">
      <alignment vertical="center"/>
    </xf>
    <xf numFmtId="0" fontId="48" fillId="2" borderId="0" xfId="2" applyFont="1" applyFill="1" applyProtection="1">
      <alignment vertical="center"/>
    </xf>
    <xf numFmtId="0" fontId="48" fillId="2" borderId="15" xfId="2" applyFont="1" applyFill="1" applyBorder="1" applyProtection="1">
      <alignment vertical="center"/>
    </xf>
    <xf numFmtId="0" fontId="25" fillId="2" borderId="67" xfId="2" applyFont="1" applyFill="1" applyBorder="1" applyAlignment="1" applyProtection="1">
      <alignment horizontal="center" vertical="center" wrapText="1"/>
    </xf>
    <xf numFmtId="179" fontId="28" fillId="2" borderId="14" xfId="2" applyNumberFormat="1" applyFont="1" applyFill="1" applyBorder="1" applyProtection="1">
      <alignment vertical="center"/>
    </xf>
    <xf numFmtId="0" fontId="21" fillId="8" borderId="99" xfId="2" applyFont="1" applyFill="1" applyBorder="1" applyAlignment="1" applyProtection="1">
      <alignment horizontal="center" vertical="center"/>
    </xf>
    <xf numFmtId="0" fontId="44" fillId="0" borderId="100" xfId="2" applyFont="1" applyBorder="1" applyAlignment="1" applyProtection="1">
      <alignment horizontal="center" vertical="center"/>
    </xf>
    <xf numFmtId="0" fontId="21" fillId="8" borderId="101" xfId="2" applyFont="1" applyFill="1" applyBorder="1" applyAlignment="1" applyProtection="1">
      <alignment horizontal="center" vertical="center"/>
    </xf>
    <xf numFmtId="0" fontId="44" fillId="0" borderId="102" xfId="2" applyFont="1" applyBorder="1" applyAlignment="1" applyProtection="1">
      <alignment horizontal="center" vertical="center"/>
    </xf>
    <xf numFmtId="0" fontId="21" fillId="8" borderId="103" xfId="2" applyFont="1" applyFill="1" applyBorder="1" applyAlignment="1" applyProtection="1">
      <alignment horizontal="center" vertical="center"/>
    </xf>
    <xf numFmtId="0" fontId="44" fillId="0" borderId="104" xfId="2" applyFont="1" applyBorder="1" applyAlignment="1" applyProtection="1">
      <alignment horizontal="center" vertical="center"/>
    </xf>
    <xf numFmtId="0" fontId="19" fillId="2" borderId="40" xfId="2" applyFont="1" applyFill="1" applyBorder="1" applyAlignment="1" applyProtection="1">
      <alignment horizontal="center" vertical="center"/>
    </xf>
    <xf numFmtId="0" fontId="25" fillId="2" borderId="17" xfId="2" applyFont="1" applyFill="1" applyBorder="1" applyAlignment="1" applyProtection="1">
      <alignment vertical="center" wrapText="1"/>
    </xf>
    <xf numFmtId="0" fontId="32" fillId="0" borderId="0" xfId="2" applyFont="1" applyAlignment="1" applyProtection="1">
      <alignment vertical="center" wrapText="1"/>
    </xf>
    <xf numFmtId="183" fontId="32" fillId="0" borderId="45" xfId="0" applyNumberFormat="1" applyFont="1" applyBorder="1" applyAlignment="1" applyProtection="1">
      <alignment horizontal="right" vertical="center"/>
    </xf>
    <xf numFmtId="0" fontId="28" fillId="3" borderId="139" xfId="2" applyFont="1" applyFill="1" applyBorder="1" applyAlignment="1" applyProtection="1">
      <alignment horizontal="center" vertical="center"/>
    </xf>
    <xf numFmtId="0" fontId="49" fillId="2" borderId="0" xfId="2" applyFont="1" applyFill="1" applyProtection="1">
      <alignment vertical="center"/>
    </xf>
    <xf numFmtId="0" fontId="49" fillId="0" borderId="0" xfId="2" applyFont="1" applyProtection="1">
      <alignment vertical="center"/>
    </xf>
    <xf numFmtId="0" fontId="17" fillId="0" borderId="0" xfId="2" applyFont="1" applyProtection="1">
      <alignment vertical="center"/>
    </xf>
    <xf numFmtId="0" fontId="25" fillId="0" borderId="0" xfId="2" applyFont="1" applyAlignment="1" applyProtection="1">
      <alignment horizontal="left" vertical="top" wrapText="1"/>
    </xf>
    <xf numFmtId="0" fontId="19" fillId="2" borderId="52" xfId="2" applyFont="1" applyFill="1" applyBorder="1" applyProtection="1">
      <alignment vertical="center"/>
    </xf>
    <xf numFmtId="0" fontId="28" fillId="0" borderId="77" xfId="2" applyFont="1" applyBorder="1" applyProtection="1">
      <alignment vertical="center"/>
    </xf>
    <xf numFmtId="0" fontId="28" fillId="2" borderId="77" xfId="2" applyFont="1" applyFill="1" applyBorder="1" applyProtection="1">
      <alignment vertical="center"/>
    </xf>
    <xf numFmtId="0" fontId="25" fillId="2" borderId="77" xfId="2" applyFont="1" applyFill="1" applyBorder="1" applyProtection="1">
      <alignment vertical="center"/>
    </xf>
    <xf numFmtId="0" fontId="25" fillId="2" borderId="77" xfId="2" applyFont="1" applyFill="1" applyBorder="1" applyAlignment="1" applyProtection="1">
      <alignment vertical="center" wrapText="1"/>
    </xf>
    <xf numFmtId="0" fontId="21" fillId="2" borderId="53" xfId="2" applyFont="1" applyFill="1" applyBorder="1" applyAlignment="1" applyProtection="1">
      <alignment horizontal="center" vertical="center"/>
    </xf>
    <xf numFmtId="180" fontId="34" fillId="0" borderId="0" xfId="2" applyNumberFormat="1" applyFont="1" applyProtection="1">
      <alignment vertical="center"/>
    </xf>
    <xf numFmtId="181" fontId="34" fillId="0" borderId="0" xfId="2" applyNumberFormat="1" applyFont="1" applyProtection="1">
      <alignment vertical="center"/>
    </xf>
    <xf numFmtId="0" fontId="50" fillId="0" borderId="0" xfId="2" applyFont="1" applyProtection="1">
      <alignment vertical="center"/>
    </xf>
    <xf numFmtId="0" fontId="21" fillId="8" borderId="38" xfId="2" applyFont="1" applyFill="1" applyBorder="1" applyAlignment="1" applyProtection="1">
      <alignment horizontal="center" vertical="center"/>
    </xf>
    <xf numFmtId="0" fontId="21" fillId="8" borderId="106" xfId="2" applyFont="1" applyFill="1" applyBorder="1" applyAlignment="1" applyProtection="1">
      <alignment horizontal="center" vertical="center"/>
    </xf>
    <xf numFmtId="0" fontId="19" fillId="2" borderId="0" xfId="2" applyFont="1" applyFill="1" applyAlignment="1" applyProtection="1">
      <alignment vertical="top"/>
    </xf>
    <xf numFmtId="180" fontId="34" fillId="2" borderId="0" xfId="2" applyNumberFormat="1" applyFont="1" applyFill="1" applyProtection="1">
      <alignment vertical="center"/>
    </xf>
    <xf numFmtId="0" fontId="19" fillId="2" borderId="94" xfId="2" applyFont="1" applyFill="1" applyBorder="1" applyProtection="1">
      <alignment vertical="center"/>
    </xf>
    <xf numFmtId="0" fontId="21" fillId="8" borderId="107" xfId="2" applyFont="1" applyFill="1" applyBorder="1" applyAlignment="1" applyProtection="1">
      <alignment horizontal="center" vertical="center"/>
    </xf>
    <xf numFmtId="0" fontId="25" fillId="2" borderId="65" xfId="2" applyFont="1" applyFill="1" applyBorder="1" applyProtection="1">
      <alignment vertical="center"/>
    </xf>
    <xf numFmtId="0" fontId="19" fillId="2" borderId="65" xfId="2" applyFont="1" applyFill="1" applyBorder="1" applyAlignment="1" applyProtection="1">
      <alignment vertical="top"/>
    </xf>
    <xf numFmtId="0" fontId="19" fillId="2" borderId="108" xfId="2" applyFont="1" applyFill="1" applyBorder="1" applyProtection="1">
      <alignment vertical="center"/>
    </xf>
    <xf numFmtId="0" fontId="34" fillId="2" borderId="0" xfId="2" applyFont="1" applyFill="1" applyAlignment="1" applyProtection="1">
      <alignment horizontal="left" vertical="top" wrapText="1"/>
    </xf>
    <xf numFmtId="0" fontId="34" fillId="2" borderId="0" xfId="2" applyFont="1" applyFill="1" applyAlignment="1" applyProtection="1">
      <alignment horizontal="left" vertical="top"/>
    </xf>
    <xf numFmtId="0" fontId="77" fillId="3" borderId="139" xfId="2" applyFont="1" applyFill="1" applyBorder="1" applyAlignment="1" applyProtection="1">
      <alignment horizontal="center" vertical="center" shrinkToFit="1"/>
    </xf>
    <xf numFmtId="0" fontId="25" fillId="2" borderId="0" xfId="2" applyFont="1" applyFill="1" applyAlignment="1" applyProtection="1">
      <alignment horizontal="center" vertical="center" wrapText="1"/>
    </xf>
    <xf numFmtId="0" fontId="16" fillId="9" borderId="45" xfId="2" applyFont="1" applyFill="1" applyBorder="1" applyAlignment="1" applyProtection="1">
      <alignment vertical="center" wrapText="1"/>
    </xf>
    <xf numFmtId="0" fontId="29" fillId="9" borderId="45" xfId="2" applyFont="1" applyFill="1" applyBorder="1" applyAlignment="1" applyProtection="1">
      <alignment vertical="center" wrapText="1"/>
    </xf>
    <xf numFmtId="0" fontId="13" fillId="2" borderId="0" xfId="2" applyFont="1" applyFill="1" applyProtection="1">
      <alignment vertical="center"/>
    </xf>
    <xf numFmtId="49" fontId="19" fillId="2" borderId="15" xfId="2" applyNumberFormat="1" applyFont="1" applyFill="1" applyBorder="1" applyAlignment="1" applyProtection="1">
      <alignment horizontal="left" vertical="center" wrapText="1"/>
    </xf>
    <xf numFmtId="0" fontId="29" fillId="9" borderId="55" xfId="2" applyFont="1" applyFill="1" applyBorder="1" applyAlignment="1" applyProtection="1">
      <alignment horizontal="center" vertical="center"/>
    </xf>
    <xf numFmtId="0" fontId="78" fillId="0" borderId="139" xfId="2" applyFont="1" applyBorder="1" applyAlignment="1" applyProtection="1">
      <alignment horizontal="center" vertical="center" shrinkToFit="1"/>
    </xf>
    <xf numFmtId="0" fontId="25" fillId="8" borderId="109" xfId="2" applyFont="1" applyFill="1" applyBorder="1" applyAlignment="1" applyProtection="1">
      <alignment horizontal="center" vertical="center" wrapText="1"/>
    </xf>
    <xf numFmtId="0" fontId="25" fillId="8" borderId="110" xfId="2" applyFont="1" applyFill="1" applyBorder="1" applyAlignment="1" applyProtection="1">
      <alignment horizontal="center" vertical="center" wrapText="1"/>
    </xf>
    <xf numFmtId="0" fontId="25" fillId="2" borderId="92" xfId="2" applyFont="1" applyFill="1" applyBorder="1" applyAlignment="1" applyProtection="1">
      <alignment vertical="center" wrapText="1"/>
    </xf>
    <xf numFmtId="0" fontId="25" fillId="8" borderId="116" xfId="2" applyFont="1" applyFill="1" applyBorder="1" applyAlignment="1" applyProtection="1">
      <alignment horizontal="center" vertical="center" wrapText="1"/>
    </xf>
    <xf numFmtId="0" fontId="25" fillId="2" borderId="112" xfId="2" applyFont="1" applyFill="1" applyBorder="1" applyAlignment="1" applyProtection="1">
      <alignment vertical="center" wrapText="1"/>
    </xf>
    <xf numFmtId="0" fontId="25" fillId="8" borderId="118" xfId="2" applyFont="1" applyFill="1" applyBorder="1" applyAlignment="1" applyProtection="1">
      <alignment horizontal="center" vertical="center" wrapText="1"/>
    </xf>
    <xf numFmtId="0" fontId="25" fillId="2" borderId="114" xfId="2" applyFont="1" applyFill="1" applyBorder="1" applyAlignment="1" applyProtection="1">
      <alignment vertical="center" wrapText="1"/>
    </xf>
    <xf numFmtId="0" fontId="25" fillId="2" borderId="115" xfId="2" applyFont="1" applyFill="1" applyBorder="1" applyAlignment="1" applyProtection="1">
      <alignment vertical="center" wrapText="1"/>
    </xf>
    <xf numFmtId="0" fontId="25" fillId="8" borderId="111" xfId="2" applyFont="1" applyFill="1" applyBorder="1" applyAlignment="1" applyProtection="1">
      <alignment horizontal="center" vertical="center" wrapText="1"/>
    </xf>
    <xf numFmtId="0" fontId="25" fillId="8" borderId="113" xfId="2" applyFont="1" applyFill="1" applyBorder="1" applyAlignment="1" applyProtection="1">
      <alignment horizontal="center" vertical="center" wrapText="1"/>
    </xf>
    <xf numFmtId="0" fontId="25" fillId="2" borderId="117" xfId="2" applyFont="1" applyFill="1" applyBorder="1" applyAlignment="1" applyProtection="1">
      <alignment vertical="center" wrapText="1"/>
    </xf>
    <xf numFmtId="0" fontId="25" fillId="2" borderId="43" xfId="2" applyFont="1" applyFill="1" applyBorder="1" applyAlignment="1" applyProtection="1">
      <alignment vertical="center" wrapText="1"/>
    </xf>
    <xf numFmtId="0" fontId="28" fillId="2" borderId="0" xfId="2" applyFont="1" applyFill="1" applyAlignment="1" applyProtection="1">
      <alignment vertical="top"/>
    </xf>
    <xf numFmtId="0" fontId="25" fillId="8" borderId="119" xfId="2" applyFont="1" applyFill="1" applyBorder="1" applyAlignment="1" applyProtection="1">
      <alignment horizontal="center" vertical="center" wrapText="1"/>
    </xf>
    <xf numFmtId="0" fontId="25" fillId="2" borderId="108" xfId="2" applyFont="1" applyFill="1" applyBorder="1" applyAlignment="1" applyProtection="1">
      <alignment vertical="center" wrapText="1"/>
    </xf>
    <xf numFmtId="49" fontId="19" fillId="2" borderId="0" xfId="2" applyNumberFormat="1" applyFont="1" applyFill="1" applyAlignment="1" applyProtection="1">
      <alignment horizontal="left" vertical="center" wrapText="1"/>
    </xf>
    <xf numFmtId="0" fontId="28" fillId="0" borderId="0" xfId="2" applyFont="1" applyAlignment="1" applyProtection="1">
      <alignment vertical="top"/>
    </xf>
    <xf numFmtId="0" fontId="37" fillId="2" borderId="0" xfId="2" applyFont="1" applyFill="1" applyAlignment="1" applyProtection="1">
      <alignment vertical="top"/>
    </xf>
    <xf numFmtId="0" fontId="37" fillId="0" borderId="0" xfId="2" applyFont="1" applyAlignment="1" applyProtection="1">
      <alignment vertical="top"/>
    </xf>
    <xf numFmtId="0" fontId="47" fillId="0" borderId="0" xfId="2" applyFont="1" applyProtection="1">
      <alignment vertical="center"/>
    </xf>
    <xf numFmtId="49" fontId="19" fillId="2" borderId="0" xfId="2" applyNumberFormat="1" applyFont="1" applyFill="1" applyAlignment="1" applyProtection="1">
      <alignment horizontal="center" vertical="center"/>
    </xf>
    <xf numFmtId="49" fontId="20" fillId="2" borderId="0" xfId="2" applyNumberFormat="1" applyFont="1" applyFill="1" applyProtection="1">
      <alignment vertical="center"/>
    </xf>
    <xf numFmtId="0" fontId="51" fillId="2" borderId="0" xfId="2" applyFont="1" applyFill="1" applyAlignment="1" applyProtection="1">
      <alignment vertical="center" wrapText="1"/>
    </xf>
    <xf numFmtId="0" fontId="33" fillId="0" borderId="0" xfId="2" applyFont="1" applyProtection="1">
      <alignment vertical="center"/>
    </xf>
    <xf numFmtId="0" fontId="32" fillId="2" borderId="0" xfId="2" applyFont="1" applyFill="1" applyAlignment="1" applyProtection="1">
      <alignment horizontal="center" vertical="top"/>
    </xf>
    <xf numFmtId="0" fontId="19" fillId="2" borderId="0" xfId="2" applyFont="1" applyFill="1" applyAlignment="1" applyProtection="1">
      <alignment horizontal="left" vertical="top"/>
    </xf>
    <xf numFmtId="0" fontId="32" fillId="2" borderId="0" xfId="2" applyFont="1" applyFill="1" applyProtection="1">
      <alignment vertical="center"/>
    </xf>
    <xf numFmtId="0" fontId="25" fillId="2" borderId="0" xfId="2" applyFont="1" applyFill="1" applyAlignment="1" applyProtection="1">
      <alignment horizontal="right" vertical="top" wrapText="1"/>
    </xf>
    <xf numFmtId="0" fontId="51" fillId="2" borderId="52" xfId="2" applyFont="1" applyFill="1" applyBorder="1" applyAlignment="1" applyProtection="1">
      <alignment vertical="center" wrapText="1"/>
    </xf>
    <xf numFmtId="0" fontId="51" fillId="2" borderId="77" xfId="2" applyFont="1" applyFill="1" applyBorder="1" applyAlignment="1" applyProtection="1">
      <alignment vertical="center" wrapText="1"/>
    </xf>
    <xf numFmtId="0" fontId="51" fillId="2" borderId="53" xfId="2" applyFont="1" applyFill="1" applyBorder="1" applyAlignment="1" applyProtection="1">
      <alignment vertical="center" wrapText="1"/>
    </xf>
    <xf numFmtId="0" fontId="51" fillId="2" borderId="14" xfId="2" applyFont="1" applyFill="1" applyBorder="1" applyAlignment="1" applyProtection="1">
      <alignment vertical="center" wrapText="1"/>
    </xf>
    <xf numFmtId="0" fontId="51" fillId="2" borderId="43" xfId="2" applyFont="1" applyFill="1" applyBorder="1" applyAlignment="1" applyProtection="1">
      <alignment vertical="center" wrapText="1"/>
    </xf>
    <xf numFmtId="0" fontId="51" fillId="2" borderId="14" xfId="2" applyFont="1" applyFill="1" applyBorder="1" applyProtection="1">
      <alignment vertical="center"/>
    </xf>
    <xf numFmtId="0" fontId="51" fillId="2" borderId="0" xfId="2" applyFont="1" applyFill="1" applyProtection="1">
      <alignment vertical="center"/>
    </xf>
    <xf numFmtId="0" fontId="51" fillId="2" borderId="0" xfId="2" applyFont="1" applyFill="1" applyAlignment="1" applyProtection="1">
      <alignment vertical="center" shrinkToFit="1"/>
    </xf>
    <xf numFmtId="0" fontId="51" fillId="2" borderId="43" xfId="2" applyFont="1" applyFill="1" applyBorder="1" applyAlignment="1" applyProtection="1">
      <alignment vertical="center" shrinkToFit="1"/>
    </xf>
    <xf numFmtId="0" fontId="30" fillId="2" borderId="0" xfId="2" applyFont="1" applyFill="1" applyProtection="1">
      <alignment vertical="center"/>
    </xf>
    <xf numFmtId="0" fontId="30" fillId="0" borderId="0" xfId="2" applyFont="1" applyProtection="1">
      <alignment vertical="center"/>
    </xf>
    <xf numFmtId="0" fontId="52" fillId="2" borderId="0" xfId="2" applyFont="1" applyFill="1" applyProtection="1">
      <alignment vertical="center"/>
    </xf>
    <xf numFmtId="0" fontId="52" fillId="2" borderId="43" xfId="2" applyFont="1" applyFill="1" applyBorder="1" applyProtection="1">
      <alignment vertical="center"/>
    </xf>
    <xf numFmtId="0" fontId="53" fillId="2" borderId="94" xfId="2" applyFont="1" applyFill="1" applyBorder="1" applyProtection="1">
      <alignment vertical="center"/>
    </xf>
    <xf numFmtId="0" fontId="30" fillId="2" borderId="65" xfId="2" applyFont="1" applyFill="1" applyBorder="1" applyProtection="1">
      <alignment vertical="center"/>
    </xf>
    <xf numFmtId="0" fontId="53" fillId="2" borderId="65" xfId="2" applyFont="1" applyFill="1" applyBorder="1" applyProtection="1">
      <alignment vertical="center"/>
    </xf>
    <xf numFmtId="0" fontId="53" fillId="2" borderId="65" xfId="2" applyFont="1" applyFill="1" applyBorder="1" applyAlignment="1" applyProtection="1">
      <alignment horizontal="center" vertical="center"/>
    </xf>
    <xf numFmtId="0" fontId="54" fillId="2" borderId="65" xfId="2" applyFont="1" applyFill="1" applyBorder="1" applyAlignment="1" applyProtection="1">
      <alignment vertical="center" shrinkToFit="1"/>
    </xf>
    <xf numFmtId="0" fontId="30" fillId="2" borderId="65" xfId="2" applyFont="1" applyFill="1" applyBorder="1" applyAlignment="1" applyProtection="1">
      <alignment horizontal="center" vertical="center"/>
    </xf>
    <xf numFmtId="0" fontId="30" fillId="2" borderId="108" xfId="2" applyFont="1" applyFill="1" applyBorder="1" applyProtection="1">
      <alignment vertical="center"/>
    </xf>
    <xf numFmtId="0" fontId="53" fillId="2" borderId="0" xfId="2" applyFont="1" applyFill="1" applyProtection="1">
      <alignment vertical="center"/>
    </xf>
    <xf numFmtId="0" fontId="53" fillId="2" borderId="0" xfId="2" applyFont="1" applyFill="1" applyAlignment="1" applyProtection="1">
      <alignment horizontal="center" vertical="center"/>
    </xf>
    <xf numFmtId="0" fontId="54" fillId="2" borderId="0" xfId="2" applyFont="1" applyFill="1" applyAlignment="1" applyProtection="1">
      <alignment vertical="center" shrinkToFit="1"/>
    </xf>
    <xf numFmtId="0" fontId="30" fillId="2" borderId="0" xfId="2" applyFont="1" applyFill="1" applyAlignment="1" applyProtection="1">
      <alignment horizontal="center" vertical="center"/>
    </xf>
    <xf numFmtId="0" fontId="55" fillId="2" borderId="0" xfId="2" applyFont="1" applyFill="1" applyProtection="1">
      <alignment vertical="center"/>
    </xf>
    <xf numFmtId="0" fontId="34" fillId="2" borderId="0" xfId="2" applyFont="1" applyFill="1" applyAlignment="1" applyProtection="1">
      <alignment horizontal="right" vertical="center"/>
    </xf>
    <xf numFmtId="0" fontId="19" fillId="2" borderId="0" xfId="2" applyFont="1" applyFill="1" applyAlignment="1" applyProtection="1">
      <alignment horizontal="center"/>
    </xf>
    <xf numFmtId="0" fontId="32" fillId="2" borderId="0" xfId="2" applyFont="1" applyFill="1" applyAlignment="1" applyProtection="1"/>
    <xf numFmtId="0" fontId="28" fillId="2" borderId="1" xfId="2" applyFont="1" applyFill="1" applyBorder="1" applyProtection="1">
      <alignment vertical="center"/>
    </xf>
    <xf numFmtId="0" fontId="33" fillId="9" borderId="1" xfId="2" applyFont="1" applyFill="1" applyBorder="1" applyAlignment="1" applyProtection="1">
      <alignment horizontal="center" vertical="center"/>
    </xf>
    <xf numFmtId="0" fontId="34" fillId="0" borderId="79" xfId="2" quotePrefix="1" applyFont="1" applyBorder="1" applyAlignment="1" applyProtection="1">
      <alignment horizontal="center" vertical="center"/>
    </xf>
    <xf numFmtId="0" fontId="34" fillId="0" borderId="126" xfId="2" quotePrefix="1" applyFont="1" applyBorder="1" applyAlignment="1" applyProtection="1">
      <alignment horizontal="center" vertical="center"/>
    </xf>
    <xf numFmtId="0" fontId="34" fillId="0" borderId="79" xfId="2" quotePrefix="1" applyFont="1" applyBorder="1" applyProtection="1">
      <alignment vertical="center"/>
    </xf>
    <xf numFmtId="0" fontId="56" fillId="2" borderId="0" xfId="2" applyFont="1" applyFill="1" applyAlignment="1" applyProtection="1">
      <alignment vertical="top" wrapText="1"/>
    </xf>
    <xf numFmtId="0" fontId="56" fillId="2" borderId="0" xfId="2" applyFont="1" applyFill="1" applyAlignment="1" applyProtection="1">
      <alignment vertical="center" wrapText="1"/>
    </xf>
    <xf numFmtId="0" fontId="56" fillId="2" borderId="0" xfId="2" applyFont="1" applyFill="1" applyProtection="1">
      <alignment vertical="center"/>
    </xf>
    <xf numFmtId="0" fontId="12" fillId="0" borderId="127" xfId="2" applyBorder="1" applyAlignment="1" applyProtection="1">
      <alignment horizontal="center" vertical="center"/>
    </xf>
    <xf numFmtId="0" fontId="12" fillId="0" borderId="74" xfId="2" applyBorder="1" applyAlignment="1" applyProtection="1">
      <alignment horizontal="center" vertical="center"/>
    </xf>
    <xf numFmtId="0" fontId="74" fillId="2" borderId="139"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25" fillId="2" borderId="73" xfId="2" applyFont="1" applyFill="1" applyBorder="1" applyAlignment="1" applyProtection="1">
      <alignment vertical="center" wrapText="1"/>
    </xf>
    <xf numFmtId="0" fontId="29" fillId="0" borderId="0" xfId="2" applyFont="1" applyBorder="1" applyAlignment="1" applyProtection="1">
      <alignment horizontal="left" vertical="center" wrapText="1"/>
    </xf>
    <xf numFmtId="0" fontId="25" fillId="2" borderId="73" xfId="2" applyFont="1" applyFill="1" applyBorder="1" applyAlignment="1" applyProtection="1">
      <alignment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8"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7" fillId="0" borderId="61" xfId="0" applyFont="1" applyBorder="1" applyAlignment="1">
      <alignment vertical="center"/>
    </xf>
    <xf numFmtId="0" fontId="87" fillId="0" borderId="184" xfId="0" applyFont="1" applyBorder="1" applyAlignment="1">
      <alignment vertical="center"/>
    </xf>
    <xf numFmtId="0" fontId="87" fillId="0" borderId="10" xfId="0" applyFont="1" applyBorder="1" applyAlignment="1">
      <alignment vertical="center"/>
    </xf>
    <xf numFmtId="0" fontId="87" fillId="0" borderId="22" xfId="0" applyFont="1" applyBorder="1" applyAlignment="1">
      <alignment vertical="center"/>
    </xf>
    <xf numFmtId="0" fontId="87" fillId="0" borderId="60" xfId="0" applyFont="1" applyBorder="1" applyAlignment="1">
      <alignment vertical="center"/>
    </xf>
    <xf numFmtId="0" fontId="87" fillId="0" borderId="51" xfId="0" applyFont="1" applyBorder="1" applyAlignment="1">
      <alignment vertical="center"/>
    </xf>
    <xf numFmtId="0" fontId="63" fillId="0" borderId="0" xfId="2" applyFont="1">
      <alignment vertical="center"/>
    </xf>
    <xf numFmtId="0" fontId="98" fillId="0" borderId="0" xfId="2" applyFont="1">
      <alignment vertical="center"/>
    </xf>
    <xf numFmtId="0" fontId="87" fillId="0" borderId="0" xfId="2" applyFont="1" applyAlignment="1">
      <alignment horizontal="center" vertical="center" wrapText="1"/>
    </xf>
    <xf numFmtId="0" fontId="63" fillId="0" borderId="0" xfId="2" applyFont="1" applyAlignment="1">
      <alignment vertical="center" wrapText="1"/>
    </xf>
    <xf numFmtId="0" fontId="98" fillId="0" borderId="132" xfId="2" applyFont="1" applyBorder="1" applyAlignment="1">
      <alignment horizontal="center" vertical="center"/>
    </xf>
    <xf numFmtId="0" fontId="63" fillId="0" borderId="132" xfId="2" applyFont="1" applyBorder="1">
      <alignment vertical="center"/>
    </xf>
    <xf numFmtId="0" fontId="98" fillId="0" borderId="134" xfId="2" applyFont="1" applyBorder="1" applyAlignment="1">
      <alignment horizontal="center" vertical="center"/>
    </xf>
    <xf numFmtId="0" fontId="63" fillId="0" borderId="133" xfId="2" applyFont="1" applyBorder="1">
      <alignment vertical="center"/>
    </xf>
    <xf numFmtId="0" fontId="87" fillId="0" borderId="178" xfId="0" applyFont="1" applyBorder="1" applyAlignment="1">
      <alignment horizontal="center" vertical="center" wrapText="1"/>
    </xf>
    <xf numFmtId="0" fontId="87" fillId="0" borderId="179"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180" xfId="0" applyFont="1" applyBorder="1" applyAlignment="1">
      <alignment horizontal="center" vertical="center" wrapText="1"/>
    </xf>
    <xf numFmtId="0" fontId="87" fillId="0" borderId="176" xfId="0" applyFont="1" applyBorder="1" applyAlignment="1">
      <alignment horizontal="center" vertical="center" wrapText="1"/>
    </xf>
    <xf numFmtId="0" fontId="87" fillId="0" borderId="52" xfId="0" applyFont="1" applyBorder="1" applyAlignment="1">
      <alignment horizontal="center" vertical="center"/>
    </xf>
    <xf numFmtId="0" fontId="87" fillId="0" borderId="181" xfId="0" applyFont="1" applyBorder="1" applyAlignment="1">
      <alignment horizontal="center" vertical="center" wrapText="1"/>
    </xf>
    <xf numFmtId="0" fontId="87" fillId="0" borderId="178" xfId="4" applyNumberFormat="1" applyFont="1" applyBorder="1" applyAlignment="1">
      <alignment horizontal="center" vertical="center" wrapText="1"/>
    </xf>
    <xf numFmtId="0" fontId="87" fillId="0" borderId="179" xfId="4" applyNumberFormat="1" applyFont="1" applyBorder="1" applyAlignment="1">
      <alignment horizontal="center" vertical="center" wrapText="1"/>
    </xf>
    <xf numFmtId="0" fontId="87" fillId="0" borderId="181" xfId="4" applyNumberFormat="1" applyFont="1" applyBorder="1" applyAlignment="1">
      <alignment horizontal="center" vertical="center" wrapText="1"/>
    </xf>
    <xf numFmtId="176" fontId="63" fillId="0" borderId="10" xfId="4" applyNumberFormat="1" applyFont="1" applyBorder="1" applyAlignment="1">
      <alignment vertical="center" wrapText="1"/>
    </xf>
    <xf numFmtId="176" fontId="63" fillId="0" borderId="1" xfId="4" applyNumberFormat="1" applyFont="1" applyBorder="1" applyAlignment="1">
      <alignment vertical="center" wrapText="1"/>
    </xf>
    <xf numFmtId="176" fontId="63" fillId="0" borderId="30" xfId="4" applyNumberFormat="1" applyFont="1" applyBorder="1" applyAlignment="1">
      <alignment vertical="center" wrapText="1"/>
    </xf>
    <xf numFmtId="176" fontId="63" fillId="0" borderId="4" xfId="4" applyNumberFormat="1" applyFont="1" applyBorder="1" applyAlignment="1">
      <alignment vertical="center" wrapText="1"/>
    </xf>
    <xf numFmtId="176" fontId="63" fillId="0" borderId="2" xfId="4" applyNumberFormat="1" applyFont="1" applyBorder="1" applyAlignment="1">
      <alignment vertical="center" wrapText="1"/>
    </xf>
    <xf numFmtId="176" fontId="63" fillId="0" borderId="10" xfId="4" applyNumberFormat="1" applyFont="1" applyBorder="1" applyAlignment="1">
      <alignment horizontal="right" vertical="center" wrapText="1"/>
    </xf>
    <xf numFmtId="176" fontId="63" fillId="0" borderId="1" xfId="4" applyNumberFormat="1" applyFont="1" applyBorder="1" applyAlignment="1">
      <alignment horizontal="right" vertical="center" wrapText="1"/>
    </xf>
    <xf numFmtId="176" fontId="63" fillId="0" borderId="30" xfId="4" applyNumberFormat="1" applyFont="1" applyBorder="1" applyAlignment="1">
      <alignment horizontal="right" vertical="center" wrapText="1"/>
    </xf>
    <xf numFmtId="176" fontId="63" fillId="0" borderId="51" xfId="4" applyNumberFormat="1" applyFont="1" applyBorder="1" applyAlignment="1">
      <alignment vertical="center" wrapText="1"/>
    </xf>
    <xf numFmtId="176" fontId="87" fillId="0" borderId="30" xfId="4" applyNumberFormat="1" applyFont="1" applyBorder="1" applyAlignment="1">
      <alignment vertical="center" wrapText="1"/>
    </xf>
    <xf numFmtId="0" fontId="64" fillId="0" borderId="57" xfId="2" applyFont="1" applyBorder="1" applyAlignment="1">
      <alignment vertical="center" wrapText="1"/>
    </xf>
    <xf numFmtId="0" fontId="98" fillId="0" borderId="134" xfId="2" applyFont="1" applyBorder="1">
      <alignment vertical="center"/>
    </xf>
    <xf numFmtId="176" fontId="63" fillId="0" borderId="182" xfId="4" applyNumberFormat="1" applyFont="1" applyBorder="1" applyAlignment="1">
      <alignment vertical="center" wrapText="1"/>
    </xf>
    <xf numFmtId="176" fontId="63" fillId="0" borderId="183" xfId="4" applyNumberFormat="1" applyFont="1" applyBorder="1" applyAlignment="1">
      <alignment vertical="center" wrapText="1"/>
    </xf>
    <xf numFmtId="0" fontId="87" fillId="0" borderId="30" xfId="2" applyFont="1" applyBorder="1" applyAlignment="1">
      <alignment vertical="center" wrapText="1"/>
    </xf>
    <xf numFmtId="176" fontId="87" fillId="0" borderId="30" xfId="4" applyNumberFormat="1" applyFont="1" applyFill="1" applyBorder="1" applyAlignment="1">
      <alignment vertical="center" wrapText="1"/>
    </xf>
    <xf numFmtId="0" fontId="87" fillId="0" borderId="30" xfId="0" applyFont="1" applyBorder="1" applyAlignment="1">
      <alignment vertical="top" wrapText="1"/>
    </xf>
    <xf numFmtId="0" fontId="87" fillId="0" borderId="30" xfId="0" applyFont="1" applyBorder="1" applyAlignment="1">
      <alignment vertical="center"/>
    </xf>
    <xf numFmtId="176" fontId="98" fillId="0" borderId="10" xfId="4" applyNumberFormat="1" applyFont="1" applyBorder="1">
      <alignment vertical="center"/>
    </xf>
    <xf numFmtId="176" fontId="98" fillId="0" borderId="1" xfId="4" applyNumberFormat="1" applyFont="1" applyBorder="1">
      <alignment vertical="center"/>
    </xf>
    <xf numFmtId="176" fontId="98" fillId="0" borderId="4" xfId="4" applyNumberFormat="1" applyFont="1" applyBorder="1">
      <alignment vertical="center"/>
    </xf>
    <xf numFmtId="176" fontId="63" fillId="0" borderId="10" xfId="4" applyNumberFormat="1" applyFont="1" applyBorder="1" applyAlignment="1">
      <alignment horizontal="center" vertical="center" wrapText="1"/>
    </xf>
    <xf numFmtId="176" fontId="63" fillId="0" borderId="1" xfId="4" applyNumberFormat="1" applyFont="1" applyBorder="1" applyAlignment="1">
      <alignment horizontal="center" vertical="center" wrapText="1"/>
    </xf>
    <xf numFmtId="176" fontId="63" fillId="0" borderId="30" xfId="4" applyNumberFormat="1" applyFont="1" applyBorder="1" applyAlignment="1">
      <alignment horizontal="center" vertical="center" wrapText="1"/>
    </xf>
    <xf numFmtId="0" fontId="87" fillId="0" borderId="185" xfId="0" applyFont="1" applyBorder="1" applyAlignment="1">
      <alignment vertical="center"/>
    </xf>
    <xf numFmtId="0" fontId="87" fillId="0" borderId="190" xfId="0" applyFont="1" applyBorder="1" applyAlignment="1">
      <alignment vertical="center"/>
    </xf>
    <xf numFmtId="0" fontId="87" fillId="0" borderId="33" xfId="0" applyFont="1" applyBorder="1" applyAlignment="1">
      <alignment vertical="center"/>
    </xf>
    <xf numFmtId="0" fontId="87" fillId="0" borderId="63" xfId="0" applyFont="1" applyBorder="1" applyAlignment="1">
      <alignment vertical="center"/>
    </xf>
    <xf numFmtId="176" fontId="98" fillId="0" borderId="185" xfId="4" applyNumberFormat="1" applyFont="1" applyBorder="1">
      <alignment vertical="center"/>
    </xf>
    <xf numFmtId="176" fontId="98" fillId="0" borderId="186" xfId="4" applyNumberFormat="1" applyFont="1" applyBorder="1">
      <alignment vertical="center"/>
    </xf>
    <xf numFmtId="176" fontId="63" fillId="0" borderId="187" xfId="4" applyNumberFormat="1" applyFont="1" applyBorder="1" applyAlignment="1">
      <alignment vertical="center" wrapText="1"/>
    </xf>
    <xf numFmtId="176" fontId="98" fillId="0" borderId="188" xfId="4" applyNumberFormat="1" applyFont="1" applyBorder="1">
      <alignment vertical="center"/>
    </xf>
    <xf numFmtId="176" fontId="63" fillId="0" borderId="189" xfId="4" applyNumberFormat="1" applyFont="1" applyBorder="1" applyAlignment="1">
      <alignment vertical="center" wrapText="1"/>
    </xf>
    <xf numFmtId="176" fontId="63" fillId="0" borderId="185" xfId="4" applyNumberFormat="1" applyFont="1" applyBorder="1" applyAlignment="1">
      <alignment horizontal="center" vertical="center" wrapText="1"/>
    </xf>
    <xf numFmtId="176" fontId="63" fillId="0" borderId="186" xfId="4" applyNumberFormat="1" applyFont="1" applyBorder="1" applyAlignment="1">
      <alignment horizontal="center" vertical="center" wrapText="1"/>
    </xf>
    <xf numFmtId="176" fontId="63" fillId="0" borderId="187" xfId="4" applyNumberFormat="1" applyFont="1" applyBorder="1" applyAlignment="1">
      <alignment horizontal="center" vertical="center" wrapText="1"/>
    </xf>
    <xf numFmtId="176" fontId="63" fillId="0" borderId="190" xfId="4" applyNumberFormat="1" applyFont="1" applyBorder="1" applyAlignment="1">
      <alignment vertical="center" wrapText="1"/>
    </xf>
    <xf numFmtId="0" fontId="87" fillId="0" borderId="187" xfId="0" applyFont="1" applyBorder="1" applyAlignment="1">
      <alignment vertical="center"/>
    </xf>
    <xf numFmtId="0" fontId="87" fillId="0" borderId="19" xfId="0" applyFont="1" applyBorder="1" applyAlignment="1">
      <alignment vertical="center"/>
    </xf>
    <xf numFmtId="176" fontId="98" fillId="0" borderId="33" xfId="4" applyNumberFormat="1" applyFont="1" applyBorder="1">
      <alignment vertical="center"/>
    </xf>
    <xf numFmtId="176" fontId="98" fillId="0" borderId="11" xfId="4" applyNumberFormat="1" applyFont="1" applyBorder="1">
      <alignment vertical="center"/>
    </xf>
    <xf numFmtId="176" fontId="63" fillId="0" borderId="29" xfId="4" applyNumberFormat="1" applyFont="1" applyBorder="1" applyAlignment="1">
      <alignment vertical="center" wrapText="1"/>
    </xf>
    <xf numFmtId="176" fontId="98" fillId="0" borderId="20" xfId="4" applyNumberFormat="1" applyFont="1" applyBorder="1">
      <alignment vertical="center"/>
    </xf>
    <xf numFmtId="176" fontId="63" fillId="0" borderId="191" xfId="4" applyNumberFormat="1" applyFont="1" applyBorder="1" applyAlignment="1">
      <alignment vertical="center" wrapText="1"/>
    </xf>
    <xf numFmtId="176" fontId="63" fillId="0" borderId="19" xfId="4" applyNumberFormat="1" applyFont="1" applyBorder="1" applyAlignment="1">
      <alignment vertical="center" wrapText="1"/>
    </xf>
    <xf numFmtId="176" fontId="63" fillId="0" borderId="33" xfId="4" applyNumberFormat="1" applyFont="1" applyBorder="1" applyAlignment="1">
      <alignment horizontal="center" vertical="center" wrapText="1"/>
    </xf>
    <xf numFmtId="176" fontId="63" fillId="0" borderId="11" xfId="4" applyNumberFormat="1" applyFont="1" applyBorder="1" applyAlignment="1">
      <alignment horizontal="center" vertical="center" wrapText="1"/>
    </xf>
    <xf numFmtId="176" fontId="63" fillId="0" borderId="29" xfId="4" applyNumberFormat="1" applyFont="1" applyBorder="1" applyAlignment="1">
      <alignment horizontal="center" vertical="center" wrapText="1"/>
    </xf>
    <xf numFmtId="176" fontId="63" fillId="0" borderId="63" xfId="4" applyNumberFormat="1" applyFont="1" applyBorder="1" applyAlignment="1">
      <alignment vertical="center" wrapText="1"/>
    </xf>
    <xf numFmtId="0" fontId="87" fillId="0" borderId="29" xfId="0" applyFont="1" applyBorder="1" applyAlignment="1">
      <alignment vertical="center"/>
    </xf>
    <xf numFmtId="0" fontId="87" fillId="0" borderId="2" xfId="0" applyFont="1" applyBorder="1" applyAlignment="1">
      <alignment vertical="center"/>
    </xf>
    <xf numFmtId="0" fontId="87" fillId="0" borderId="12" xfId="0" applyFont="1" applyBorder="1" applyAlignment="1">
      <alignment vertical="center"/>
    </xf>
    <xf numFmtId="0" fontId="87" fillId="0" borderId="108" xfId="0" applyFont="1" applyBorder="1" applyAlignment="1">
      <alignment vertical="center"/>
    </xf>
    <xf numFmtId="176" fontId="98" fillId="0" borderId="34" xfId="4" applyNumberFormat="1" applyFont="1" applyBorder="1">
      <alignment vertical="center"/>
    </xf>
    <xf numFmtId="176" fontId="98" fillId="0" borderId="35" xfId="4" applyNumberFormat="1" applyFont="1" applyBorder="1">
      <alignment vertical="center"/>
    </xf>
    <xf numFmtId="176" fontId="63" fillId="0" borderId="37" xfId="4" applyNumberFormat="1" applyFont="1" applyBorder="1" applyAlignment="1">
      <alignment vertical="center" wrapText="1"/>
    </xf>
    <xf numFmtId="176" fontId="98" fillId="0" borderId="13" xfId="4" applyNumberFormat="1" applyFont="1" applyBorder="1">
      <alignment vertical="center"/>
    </xf>
    <xf numFmtId="176" fontId="63" fillId="0" borderId="192" xfId="4" applyNumberFormat="1" applyFont="1" applyBorder="1" applyAlignment="1">
      <alignment vertical="center" wrapText="1"/>
    </xf>
    <xf numFmtId="176" fontId="63" fillId="0" borderId="36" xfId="4" applyNumberFormat="1" applyFont="1" applyBorder="1" applyAlignment="1">
      <alignment vertical="center" wrapText="1"/>
    </xf>
    <xf numFmtId="176" fontId="63" fillId="0" borderId="34" xfId="4" applyNumberFormat="1" applyFont="1" applyBorder="1" applyAlignment="1">
      <alignment horizontal="center" vertical="center" wrapText="1"/>
    </xf>
    <xf numFmtId="176" fontId="63" fillId="0" borderId="35" xfId="4" applyNumberFormat="1" applyFont="1" applyBorder="1" applyAlignment="1">
      <alignment horizontal="center" vertical="center" wrapText="1"/>
    </xf>
    <xf numFmtId="176" fontId="63" fillId="0" borderId="37" xfId="4" applyNumberFormat="1" applyFont="1" applyBorder="1" applyAlignment="1">
      <alignment horizontal="center" vertical="center" wrapText="1"/>
    </xf>
    <xf numFmtId="176" fontId="63" fillId="0" borderId="70" xfId="4" applyNumberFormat="1" applyFont="1" applyBorder="1" applyAlignment="1">
      <alignment vertical="center" wrapText="1"/>
    </xf>
    <xf numFmtId="0" fontId="87" fillId="0" borderId="34" xfId="0" applyFont="1" applyBorder="1" applyAlignment="1">
      <alignment vertical="center"/>
    </xf>
    <xf numFmtId="0" fontId="87" fillId="0" borderId="37" xfId="0" applyFont="1" applyBorder="1" applyAlignment="1">
      <alignment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78" fillId="0" borderId="150" xfId="2" applyFont="1" applyBorder="1" applyAlignment="1" applyProtection="1">
      <alignment horizontal="center" vertical="center"/>
      <protection locked="0"/>
    </xf>
    <xf numFmtId="0" fontId="28" fillId="0" borderId="0" xfId="2" applyFont="1" applyBorder="1" applyProtection="1">
      <alignment vertical="center"/>
    </xf>
    <xf numFmtId="0" fontId="12" fillId="0" borderId="0" xfId="2" applyBorder="1" applyProtection="1">
      <alignment vertical="center"/>
    </xf>
    <xf numFmtId="0" fontId="11" fillId="2" borderId="0" xfId="0" applyFont="1" applyFill="1" applyAlignment="1">
      <alignment vertical="center"/>
    </xf>
    <xf numFmtId="0" fontId="74" fillId="2" borderId="0" xfId="0" applyFont="1" applyFill="1" applyAlignment="1">
      <alignment horizontal="center" vertical="center"/>
    </xf>
    <xf numFmtId="0" fontId="74" fillId="3" borderId="0" xfId="0" applyFont="1" applyFill="1" applyAlignment="1">
      <alignment horizontal="center" vertical="center"/>
    </xf>
    <xf numFmtId="0" fontId="74" fillId="2" borderId="139" xfId="0" applyFont="1" applyFill="1" applyBorder="1" applyAlignment="1">
      <alignment horizontal="center" vertical="center"/>
    </xf>
    <xf numFmtId="0" fontId="13" fillId="2" borderId="1" xfId="2" applyFont="1" applyFill="1" applyBorder="1" applyAlignment="1" applyProtection="1">
      <alignment horizontal="center" vertical="center"/>
    </xf>
    <xf numFmtId="0" fontId="13" fillId="7" borderId="1" xfId="2" applyFont="1" applyFill="1" applyBorder="1" applyAlignment="1" applyProtection="1">
      <alignment horizontal="center" vertical="center"/>
      <protection locked="0"/>
    </xf>
    <xf numFmtId="0" fontId="93" fillId="2" borderId="0" xfId="2" applyFont="1" applyFill="1" applyAlignment="1" applyProtection="1">
      <alignment horizontal="center" vertical="center"/>
    </xf>
    <xf numFmtId="0" fontId="21" fillId="2" borderId="138" xfId="2" applyFont="1" applyFill="1" applyBorder="1" applyAlignment="1" applyProtection="1">
      <alignment horizontal="center" vertical="center"/>
    </xf>
    <xf numFmtId="0" fontId="21" fillId="2" borderId="47" xfId="2" applyFont="1" applyFill="1" applyBorder="1" applyAlignment="1" applyProtection="1">
      <alignment horizontal="center" vertical="center"/>
    </xf>
    <xf numFmtId="0" fontId="21" fillId="2" borderId="48" xfId="2" applyFont="1" applyFill="1" applyBorder="1" applyAlignment="1" applyProtection="1">
      <alignment horizontal="center" vertical="center"/>
    </xf>
    <xf numFmtId="0" fontId="21" fillId="7" borderId="47" xfId="2" applyFont="1" applyFill="1" applyBorder="1" applyAlignment="1" applyProtection="1">
      <alignment horizontal="left" vertical="center"/>
      <protection locked="0"/>
    </xf>
    <xf numFmtId="0" fontId="21" fillId="7" borderId="48" xfId="2" applyFont="1" applyFill="1" applyBorder="1" applyAlignment="1" applyProtection="1">
      <alignment horizontal="left" vertical="center"/>
      <protection locked="0"/>
    </xf>
    <xf numFmtId="0" fontId="21" fillId="2" borderId="19" xfId="2" applyFont="1" applyFill="1" applyBorder="1" applyAlignment="1" applyProtection="1">
      <alignment horizontal="center" vertical="center"/>
    </xf>
    <xf numFmtId="0" fontId="21" fillId="2" borderId="15"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7" borderId="15" xfId="2" applyFont="1" applyFill="1" applyBorder="1" applyAlignment="1" applyProtection="1">
      <alignment horizontal="left" vertical="center" wrapText="1"/>
      <protection locked="0"/>
    </xf>
    <xf numFmtId="0" fontId="21" fillId="7" borderId="20" xfId="2"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xf>
    <xf numFmtId="0" fontId="32" fillId="0" borderId="2" xfId="0" applyFont="1" applyBorder="1" applyAlignment="1" applyProtection="1">
      <alignment horizontal="left" vertical="center" wrapText="1"/>
    </xf>
    <xf numFmtId="0" fontId="12" fillId="2" borderId="14" xfId="2" applyFill="1" applyBorder="1" applyAlignment="1" applyProtection="1">
      <alignment horizontal="center" vertical="center"/>
    </xf>
    <xf numFmtId="0" fontId="29" fillId="3" borderId="55" xfId="2" applyFont="1" applyFill="1" applyBorder="1" applyAlignment="1" applyProtection="1">
      <alignment horizontal="center" vertical="center"/>
    </xf>
    <xf numFmtId="0" fontId="29" fillId="3" borderId="56" xfId="2" applyFont="1" applyFill="1" applyBorder="1" applyAlignment="1" applyProtection="1">
      <alignment horizontal="center" vertical="center"/>
    </xf>
    <xf numFmtId="0" fontId="21" fillId="0" borderId="16" xfId="2" applyFont="1" applyBorder="1" applyAlignment="1" applyProtection="1">
      <alignment horizontal="left" vertical="center"/>
    </xf>
    <xf numFmtId="0" fontId="21" fillId="0" borderId="17" xfId="2" applyFont="1" applyBorder="1" applyAlignment="1" applyProtection="1">
      <alignment horizontal="left" vertical="center"/>
    </xf>
    <xf numFmtId="0" fontId="21" fillId="0" borderId="19" xfId="2" applyFont="1" applyBorder="1" applyAlignment="1" applyProtection="1">
      <alignment horizontal="left" vertical="center"/>
    </xf>
    <xf numFmtId="0" fontId="21" fillId="0" borderId="15" xfId="2" applyFont="1" applyBorder="1" applyAlignment="1" applyProtection="1">
      <alignment horizontal="left" vertical="center"/>
    </xf>
    <xf numFmtId="0" fontId="21" fillId="2" borderId="6" xfId="2" applyFont="1" applyFill="1" applyBorder="1" applyAlignment="1" applyProtection="1">
      <alignment horizontal="center" vertical="center" wrapText="1"/>
    </xf>
    <xf numFmtId="0" fontId="21" fillId="2" borderId="0" xfId="2" applyFont="1" applyFill="1" applyAlignment="1" applyProtection="1">
      <alignment horizontal="center" vertical="center" wrapText="1"/>
    </xf>
    <xf numFmtId="0" fontId="21" fillId="2" borderId="7" xfId="2" applyFont="1" applyFill="1" applyBorder="1" applyAlignment="1" applyProtection="1">
      <alignment horizontal="center" vertical="center" wrapText="1"/>
    </xf>
    <xf numFmtId="0" fontId="21" fillId="7" borderId="15" xfId="2" applyFont="1" applyFill="1" applyBorder="1" applyAlignment="1" applyProtection="1">
      <alignment horizontal="left" vertical="center"/>
      <protection locked="0"/>
    </xf>
    <xf numFmtId="0" fontId="21" fillId="7" borderId="20" xfId="2" applyFont="1" applyFill="1" applyBorder="1" applyAlignment="1" applyProtection="1">
      <alignment horizontal="left" vertical="center"/>
      <protection locked="0"/>
    </xf>
    <xf numFmtId="0" fontId="21" fillId="2" borderId="1" xfId="2" applyFont="1" applyFill="1" applyBorder="1" applyAlignment="1" applyProtection="1">
      <alignment horizontal="center" vertical="center"/>
    </xf>
    <xf numFmtId="0" fontId="21" fillId="2" borderId="4" xfId="2" applyFont="1" applyFill="1" applyBorder="1" applyAlignment="1" applyProtection="1">
      <alignment horizontal="center" vertical="center"/>
    </xf>
    <xf numFmtId="0" fontId="21" fillId="7" borderId="2" xfId="2" applyFont="1" applyFill="1" applyBorder="1" applyAlignment="1" applyProtection="1">
      <alignment horizontal="center" vertical="center" shrinkToFit="1"/>
      <protection locked="0"/>
    </xf>
    <xf numFmtId="0" fontId="21" fillId="7" borderId="3" xfId="2" applyFont="1" applyFill="1" applyBorder="1" applyAlignment="1" applyProtection="1">
      <alignment horizontal="center" vertical="center" shrinkToFit="1"/>
      <protection locked="0"/>
    </xf>
    <xf numFmtId="0" fontId="21" fillId="7" borderId="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100" fillId="7" borderId="2" xfId="5" applyFill="1" applyBorder="1" applyAlignment="1" applyProtection="1">
      <alignment horizontal="center" vertical="center" shrinkToFit="1"/>
      <protection locked="0"/>
    </xf>
    <xf numFmtId="0" fontId="21" fillId="2" borderId="16" xfId="2" applyFont="1" applyFill="1" applyBorder="1" applyAlignment="1" applyProtection="1">
      <alignment horizontal="center" vertical="center" wrapText="1"/>
    </xf>
    <xf numFmtId="0" fontId="21" fillId="2" borderId="17" xfId="2" applyFont="1" applyFill="1" applyBorder="1" applyAlignment="1" applyProtection="1">
      <alignment horizontal="center" vertical="center" wrapText="1"/>
    </xf>
    <xf numFmtId="0" fontId="21" fillId="2" borderId="18" xfId="2" applyFont="1" applyFill="1" applyBorder="1" applyAlignment="1" applyProtection="1">
      <alignment horizontal="center" vertical="center" wrapText="1"/>
    </xf>
    <xf numFmtId="0" fontId="21" fillId="7" borderId="153" xfId="2" applyFont="1" applyFill="1" applyBorder="1" applyAlignment="1" applyProtection="1">
      <alignment horizontal="left" vertical="center"/>
      <protection locked="0"/>
    </xf>
    <xf numFmtId="0" fontId="21" fillId="7" borderId="49" xfId="2" applyFont="1" applyFill="1" applyBorder="1" applyAlignment="1" applyProtection="1">
      <alignment horizontal="left" vertical="center"/>
      <protection locked="0"/>
    </xf>
    <xf numFmtId="0" fontId="21" fillId="7" borderId="154" xfId="2" applyFont="1" applyFill="1" applyBorder="1" applyAlignment="1" applyProtection="1">
      <alignment horizontal="left" vertical="center"/>
      <protection locked="0"/>
    </xf>
    <xf numFmtId="0" fontId="21" fillId="7" borderId="19" xfId="2" applyFont="1" applyFill="1" applyBorder="1" applyAlignment="1" applyProtection="1">
      <alignment horizontal="left" vertical="center"/>
      <protection locked="0"/>
    </xf>
    <xf numFmtId="0" fontId="21" fillId="2" borderId="138" xfId="2" applyFont="1" applyFill="1" applyBorder="1" applyAlignment="1" applyProtection="1">
      <alignment horizontal="center" vertical="center" wrapText="1"/>
    </xf>
    <xf numFmtId="0" fontId="21" fillId="2" borderId="47" xfId="2" applyFont="1" applyFill="1" applyBorder="1" applyAlignment="1" applyProtection="1">
      <alignment horizontal="center" vertical="center" wrapText="1"/>
    </xf>
    <xf numFmtId="0" fontId="21" fillId="2" borderId="48" xfId="2" applyFont="1" applyFill="1" applyBorder="1" applyAlignment="1" applyProtection="1">
      <alignment horizontal="center" vertical="center" wrapText="1"/>
    </xf>
    <xf numFmtId="0" fontId="19" fillId="3" borderId="2" xfId="2" applyFont="1" applyFill="1" applyBorder="1" applyAlignment="1" applyProtection="1">
      <alignment horizontal="left" vertical="center"/>
    </xf>
    <xf numFmtId="0" fontId="19" fillId="3" borderId="3" xfId="2" applyFont="1" applyFill="1" applyBorder="1" applyAlignment="1" applyProtection="1">
      <alignment horizontal="left" vertical="center"/>
    </xf>
    <xf numFmtId="0" fontId="19" fillId="3" borderId="17" xfId="2" applyFont="1" applyFill="1" applyBorder="1" applyAlignment="1" applyProtection="1">
      <alignment horizontal="left" vertical="center"/>
    </xf>
    <xf numFmtId="0" fontId="19" fillId="3" borderId="4" xfId="2" applyFont="1" applyFill="1" applyBorder="1" applyAlignment="1" applyProtection="1">
      <alignment horizontal="left" vertical="center"/>
    </xf>
    <xf numFmtId="0" fontId="32" fillId="2" borderId="3" xfId="2" applyFont="1" applyFill="1" applyBorder="1" applyAlignment="1" applyProtection="1">
      <alignment horizontal="left" vertical="center" wrapText="1"/>
    </xf>
    <xf numFmtId="0" fontId="32" fillId="2" borderId="4" xfId="2" applyFont="1" applyFill="1" applyBorder="1" applyAlignment="1" applyProtection="1">
      <alignment horizontal="left" vertical="center" wrapText="1"/>
    </xf>
    <xf numFmtId="177" fontId="28" fillId="0" borderId="2" xfId="3" applyNumberFormat="1" applyFont="1" applyFill="1" applyBorder="1" applyAlignment="1" applyProtection="1">
      <alignment horizontal="right" vertical="center"/>
    </xf>
    <xf numFmtId="177" fontId="28" fillId="0" borderId="3" xfId="3" applyNumberFormat="1" applyFont="1" applyFill="1" applyBorder="1" applyAlignment="1" applyProtection="1">
      <alignment horizontal="right" vertical="center"/>
    </xf>
    <xf numFmtId="0" fontId="29" fillId="9" borderId="55" xfId="2" applyFont="1" applyFill="1" applyBorder="1" applyAlignment="1" applyProtection="1">
      <alignment horizontal="center" vertical="center"/>
    </xf>
    <xf numFmtId="0" fontId="29" fillId="9" borderId="57" xfId="2" applyFont="1" applyFill="1" applyBorder="1" applyAlignment="1" applyProtection="1">
      <alignment horizontal="center" vertical="center"/>
    </xf>
    <xf numFmtId="0" fontId="29" fillId="9" borderId="56" xfId="2" applyFont="1" applyFill="1" applyBorder="1" applyAlignment="1" applyProtection="1">
      <alignment horizontal="center" vertical="center"/>
    </xf>
    <xf numFmtId="177" fontId="28" fillId="8" borderId="27" xfId="3" applyNumberFormat="1" applyFont="1" applyFill="1" applyBorder="1" applyAlignment="1" applyProtection="1">
      <alignment horizontal="right" vertical="center"/>
      <protection locked="0"/>
    </xf>
    <xf numFmtId="177" fontId="28" fillId="8" borderId="28" xfId="3" applyNumberFormat="1" applyFont="1" applyFill="1" applyBorder="1" applyAlignment="1" applyProtection="1">
      <alignment horizontal="right" vertical="center"/>
      <protection locked="0"/>
    </xf>
    <xf numFmtId="177" fontId="28" fillId="8" borderId="46" xfId="3" applyNumberFormat="1" applyFont="1" applyFill="1" applyBorder="1" applyAlignment="1" applyProtection="1">
      <alignment horizontal="right" vertical="center"/>
      <protection locked="0"/>
    </xf>
    <xf numFmtId="0" fontId="34" fillId="2" borderId="0" xfId="2" applyFont="1" applyFill="1" applyAlignment="1" applyProtection="1">
      <alignment horizontal="left" vertical="top" wrapText="1"/>
    </xf>
    <xf numFmtId="0" fontId="75" fillId="8" borderId="27" xfId="2" applyFont="1" applyFill="1" applyBorder="1" applyAlignment="1" applyProtection="1">
      <alignment horizontal="center" vertical="center" wrapText="1"/>
    </xf>
    <xf numFmtId="0" fontId="75" fillId="8" borderId="46" xfId="2" applyFont="1" applyFill="1" applyBorder="1" applyAlignment="1" applyProtection="1">
      <alignment horizontal="center" vertical="center" wrapText="1"/>
    </xf>
    <xf numFmtId="0" fontId="38" fillId="0" borderId="4" xfId="2" applyFont="1" applyBorder="1" applyAlignment="1" applyProtection="1">
      <alignment horizontal="left" vertical="center" wrapText="1"/>
    </xf>
    <xf numFmtId="0" fontId="38" fillId="0" borderId="1" xfId="2" applyFont="1" applyBorder="1" applyAlignment="1" applyProtection="1">
      <alignment horizontal="left" vertical="center" wrapText="1"/>
    </xf>
    <xf numFmtId="0" fontId="29" fillId="0" borderId="27" xfId="2" applyFont="1" applyBorder="1" applyAlignment="1" applyProtection="1">
      <alignment horizontal="left" vertical="center"/>
    </xf>
    <xf numFmtId="0" fontId="29" fillId="0" borderId="28" xfId="2" applyFont="1" applyBorder="1" applyAlignment="1" applyProtection="1">
      <alignment horizontal="left" vertical="center"/>
    </xf>
    <xf numFmtId="0" fontId="29" fillId="0" borderId="46" xfId="2" applyFont="1" applyBorder="1" applyAlignment="1" applyProtection="1">
      <alignment horizontal="left" vertical="center"/>
    </xf>
    <xf numFmtId="0" fontId="25" fillId="2" borderId="0" xfId="2" applyFont="1" applyFill="1" applyAlignment="1" applyProtection="1">
      <alignment horizontal="left" vertical="top" wrapText="1"/>
    </xf>
    <xf numFmtId="0" fontId="29" fillId="0" borderId="52" xfId="2" applyFont="1" applyBorder="1" applyAlignment="1" applyProtection="1">
      <alignment horizontal="left" vertical="center" wrapText="1"/>
    </xf>
    <xf numFmtId="0" fontId="29" fillId="0" borderId="77" xfId="2" applyFont="1" applyBorder="1" applyAlignment="1" applyProtection="1">
      <alignment horizontal="left" vertical="center" wrapText="1"/>
    </xf>
    <xf numFmtId="0" fontId="29" fillId="0" borderId="53" xfId="2" applyFont="1" applyBorder="1" applyAlignment="1" applyProtection="1">
      <alignment horizontal="left" vertical="center" wrapText="1"/>
    </xf>
    <xf numFmtId="0" fontId="29" fillId="0" borderId="94" xfId="2" applyFont="1" applyBorder="1" applyAlignment="1" applyProtection="1">
      <alignment horizontal="left" vertical="center" wrapText="1"/>
    </xf>
    <xf numFmtId="0" fontId="29" fillId="0" borderId="65" xfId="2" applyFont="1" applyBorder="1" applyAlignment="1" applyProtection="1">
      <alignment horizontal="left" vertical="center" wrapText="1"/>
    </xf>
    <xf numFmtId="0" fontId="29" fillId="0" borderId="108" xfId="2" applyFont="1" applyBorder="1" applyAlignment="1" applyProtection="1">
      <alignment horizontal="left" vertical="center" wrapText="1"/>
    </xf>
    <xf numFmtId="177" fontId="28" fillId="0" borderId="27" xfId="3" applyNumberFormat="1" applyFont="1" applyFill="1" applyBorder="1" applyAlignment="1" applyProtection="1">
      <alignment horizontal="right" vertical="center"/>
    </xf>
    <xf numFmtId="177" fontId="28" fillId="0" borderId="28" xfId="3" applyNumberFormat="1" applyFont="1" applyFill="1" applyBorder="1" applyAlignment="1" applyProtection="1">
      <alignment horizontal="right" vertical="center"/>
    </xf>
    <xf numFmtId="177" fontId="28" fillId="0" borderId="46" xfId="3" applyNumberFormat="1" applyFont="1" applyFill="1" applyBorder="1" applyAlignment="1" applyProtection="1">
      <alignment horizontal="right" vertical="center"/>
    </xf>
    <xf numFmtId="0" fontId="25" fillId="0" borderId="2" xfId="2" applyFont="1" applyBorder="1" applyAlignment="1" applyProtection="1">
      <alignment vertical="center" wrapText="1"/>
    </xf>
    <xf numFmtId="0" fontId="25" fillId="0" borderId="3" xfId="2" applyFont="1" applyBorder="1" applyAlignment="1" applyProtection="1">
      <alignment vertical="center" wrapText="1"/>
    </xf>
    <xf numFmtId="0" fontId="19" fillId="0" borderId="23" xfId="2" applyFont="1" applyBorder="1" applyAlignment="1" applyProtection="1">
      <alignment horizontal="left" vertical="center"/>
    </xf>
    <xf numFmtId="0" fontId="19" fillId="0" borderId="59"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0" xfId="2" applyFont="1" applyBorder="1" applyAlignment="1" applyProtection="1">
      <alignment horizontal="left" vertical="center"/>
    </xf>
    <xf numFmtId="0" fontId="19" fillId="0" borderId="2" xfId="2" applyFont="1" applyBorder="1" applyAlignment="1" applyProtection="1">
      <alignment horizontal="left" vertical="center"/>
    </xf>
    <xf numFmtId="0" fontId="19" fillId="0" borderId="3"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2" xfId="2" applyFont="1" applyBorder="1" applyAlignment="1" applyProtection="1">
      <alignment horizontal="center" vertical="center"/>
    </xf>
    <xf numFmtId="0" fontId="19" fillId="0" borderId="3" xfId="2" applyFont="1" applyBorder="1" applyAlignment="1" applyProtection="1">
      <alignment horizontal="center" vertical="center"/>
    </xf>
    <xf numFmtId="0" fontId="29" fillId="0" borderId="27" xfId="2" applyFont="1" applyBorder="1" applyAlignment="1" applyProtection="1">
      <alignment horizontal="left" vertical="center" wrapText="1"/>
    </xf>
    <xf numFmtId="0" fontId="21" fillId="0" borderId="26" xfId="2" applyFont="1" applyBorder="1" applyAlignment="1" applyProtection="1">
      <alignment horizontal="left" vertical="center"/>
    </xf>
    <xf numFmtId="0" fontId="21" fillId="0" borderId="58" xfId="2" applyFont="1" applyBorder="1" applyAlignment="1" applyProtection="1">
      <alignment horizontal="center" vertical="center"/>
    </xf>
    <xf numFmtId="0" fontId="21" fillId="0" borderId="8" xfId="2" applyFont="1" applyBorder="1" applyAlignment="1" applyProtection="1">
      <alignment horizontal="center" vertical="center"/>
    </xf>
    <xf numFmtId="0" fontId="21" fillId="8" borderId="59" xfId="2" applyFont="1" applyFill="1" applyBorder="1" applyAlignment="1" applyProtection="1">
      <alignment horizontal="center" vertical="center"/>
      <protection locked="0"/>
    </xf>
    <xf numFmtId="0" fontId="21" fillId="8" borderId="23" xfId="2" applyFont="1" applyFill="1" applyBorder="1" applyAlignment="1" applyProtection="1">
      <alignment horizontal="center" vertical="center"/>
      <protection locked="0"/>
    </xf>
    <xf numFmtId="0" fontId="21" fillId="8" borderId="8" xfId="2" applyFont="1" applyFill="1" applyBorder="1" applyAlignment="1" applyProtection="1">
      <alignment horizontal="center" vertical="center"/>
      <protection locked="0"/>
    </xf>
    <xf numFmtId="0" fontId="21" fillId="2" borderId="59" xfId="2" applyFont="1" applyFill="1" applyBorder="1" applyAlignment="1" applyProtection="1">
      <alignment horizontal="center" vertical="center"/>
    </xf>
    <xf numFmtId="0" fontId="21" fillId="2" borderId="8" xfId="2" applyFont="1" applyFill="1" applyBorder="1" applyAlignment="1" applyProtection="1">
      <alignment horizontal="center" vertical="center"/>
    </xf>
    <xf numFmtId="0" fontId="78" fillId="0" borderId="139" xfId="2" applyFont="1" applyBorder="1" applyAlignment="1" applyProtection="1">
      <alignment horizontal="center" vertical="center"/>
    </xf>
    <xf numFmtId="0" fontId="21" fillId="8" borderId="15" xfId="2" applyFont="1" applyFill="1" applyBorder="1" applyAlignment="1" applyProtection="1">
      <alignment horizontal="center" vertical="center" shrinkToFit="1"/>
      <protection locked="0"/>
    </xf>
    <xf numFmtId="0" fontId="21" fillId="0" borderId="3" xfId="2" applyFont="1" applyBorder="1" applyAlignment="1" applyProtection="1">
      <alignment horizontal="left" vertical="center"/>
    </xf>
    <xf numFmtId="0" fontId="21" fillId="0" borderId="51" xfId="2" applyFont="1" applyBorder="1" applyAlignment="1" applyProtection="1">
      <alignment horizontal="left" vertical="center"/>
    </xf>
    <xf numFmtId="0" fontId="32" fillId="8" borderId="0" xfId="2" applyFont="1" applyFill="1" applyAlignment="1" applyProtection="1">
      <alignment horizontal="center" vertical="center" shrinkToFit="1"/>
      <protection locked="0"/>
    </xf>
    <xf numFmtId="0" fontId="49" fillId="0" borderId="77" xfId="2" applyFont="1" applyBorder="1" applyAlignment="1" applyProtection="1">
      <alignment horizontal="left" vertical="center" wrapText="1"/>
    </xf>
    <xf numFmtId="0" fontId="49" fillId="0" borderId="53" xfId="2" applyFont="1" applyBorder="1" applyAlignment="1" applyProtection="1">
      <alignment horizontal="left" vertical="center" wrapText="1"/>
    </xf>
    <xf numFmtId="0" fontId="49" fillId="0" borderId="94" xfId="2" applyFont="1" applyBorder="1" applyAlignment="1" applyProtection="1">
      <alignment horizontal="left" vertical="center" wrapText="1"/>
    </xf>
    <xf numFmtId="0" fontId="49" fillId="0" borderId="65" xfId="2" applyFont="1" applyBorder="1" applyAlignment="1" applyProtection="1">
      <alignment horizontal="left" vertical="center" wrapText="1"/>
    </xf>
    <xf numFmtId="0" fontId="49" fillId="0" borderId="108" xfId="2" applyFont="1" applyBorder="1" applyAlignment="1" applyProtection="1">
      <alignment horizontal="left" vertical="center" wrapText="1"/>
    </xf>
    <xf numFmtId="0" fontId="25" fillId="8" borderId="25" xfId="2" applyFont="1" applyFill="1" applyBorder="1" applyAlignment="1" applyProtection="1">
      <alignment horizontal="left" vertical="top" wrapText="1"/>
      <protection locked="0"/>
    </xf>
    <xf numFmtId="0" fontId="25" fillId="8" borderId="17" xfId="2" applyFont="1" applyFill="1" applyBorder="1" applyAlignment="1" applyProtection="1">
      <alignment horizontal="left" vertical="top" wrapText="1"/>
      <protection locked="0"/>
    </xf>
    <xf numFmtId="0" fontId="25" fillId="8" borderId="26" xfId="2" applyFont="1" applyFill="1" applyBorder="1" applyAlignment="1" applyProtection="1">
      <alignment horizontal="left" vertical="top" wrapText="1"/>
      <protection locked="0"/>
    </xf>
    <xf numFmtId="0" fontId="25" fillId="8" borderId="14" xfId="2" applyFont="1" applyFill="1" applyBorder="1" applyAlignment="1" applyProtection="1">
      <alignment horizontal="left" vertical="top" wrapText="1"/>
      <protection locked="0"/>
    </xf>
    <xf numFmtId="0" fontId="25" fillId="8" borderId="0" xfId="2" applyFont="1" applyFill="1" applyAlignment="1" applyProtection="1">
      <alignment horizontal="left" vertical="top" wrapText="1"/>
      <protection locked="0"/>
    </xf>
    <xf numFmtId="0" fontId="25" fillId="8" borderId="43" xfId="2" applyFont="1" applyFill="1" applyBorder="1" applyAlignment="1" applyProtection="1">
      <alignment horizontal="left" vertical="top" wrapText="1"/>
      <protection locked="0"/>
    </xf>
    <xf numFmtId="0" fontId="25" fillId="8" borderId="62" xfId="2" applyFont="1" applyFill="1" applyBorder="1" applyAlignment="1" applyProtection="1">
      <alignment horizontal="left" vertical="top" wrapText="1"/>
      <protection locked="0"/>
    </xf>
    <xf numFmtId="0" fontId="25" fillId="8" borderId="15" xfId="2" applyFont="1" applyFill="1" applyBorder="1" applyAlignment="1" applyProtection="1">
      <alignment horizontal="left" vertical="top" wrapText="1"/>
      <protection locked="0"/>
    </xf>
    <xf numFmtId="0" fontId="25" fillId="8" borderId="63" xfId="2" applyFont="1" applyFill="1" applyBorder="1" applyAlignment="1" applyProtection="1">
      <alignment horizontal="left" vertical="top" wrapText="1"/>
      <protection locked="0"/>
    </xf>
    <xf numFmtId="49" fontId="15" fillId="2" borderId="0" xfId="2" applyNumberFormat="1" applyFont="1" applyFill="1" applyProtection="1">
      <alignment vertical="center"/>
    </xf>
    <xf numFmtId="0" fontId="16" fillId="2" borderId="0" xfId="2" applyFont="1" applyFill="1" applyAlignment="1" applyProtection="1">
      <alignment horizontal="left" vertical="top" wrapText="1"/>
    </xf>
    <xf numFmtId="0" fontId="32" fillId="0" borderId="2" xfId="2" applyFont="1" applyBorder="1" applyAlignment="1" applyProtection="1">
      <alignment horizontal="left" vertical="center"/>
    </xf>
    <xf numFmtId="0" fontId="32" fillId="0" borderId="3" xfId="2" applyFont="1" applyBorder="1" applyAlignment="1" applyProtection="1">
      <alignment horizontal="left" vertical="center"/>
    </xf>
    <xf numFmtId="0" fontId="32" fillId="0" borderId="4" xfId="2" applyFont="1" applyBorder="1" applyAlignment="1" applyProtection="1">
      <alignment horizontal="left" vertical="center"/>
    </xf>
    <xf numFmtId="177" fontId="12" fillId="0" borderId="2" xfId="3" applyNumberFormat="1" applyFont="1" applyFill="1" applyBorder="1" applyAlignment="1" applyProtection="1">
      <alignment horizontal="right" vertical="center"/>
    </xf>
    <xf numFmtId="177" fontId="12" fillId="0" borderId="3" xfId="3" applyNumberFormat="1" applyFont="1" applyFill="1" applyBorder="1" applyAlignment="1" applyProtection="1">
      <alignment horizontal="right" vertical="center"/>
    </xf>
    <xf numFmtId="177" fontId="12" fillId="0" borderId="44" xfId="3" applyNumberFormat="1" applyFont="1" applyFill="1" applyBorder="1" applyAlignment="1" applyProtection="1">
      <alignment horizontal="right" vertical="center"/>
    </xf>
    <xf numFmtId="0" fontId="29" fillId="3" borderId="55" xfId="2" applyFont="1" applyFill="1" applyBorder="1" applyAlignment="1" applyProtection="1">
      <alignment horizontal="center" vertical="center"/>
      <protection locked="0"/>
    </xf>
    <xf numFmtId="0" fontId="29" fillId="3" borderId="56" xfId="2" applyFont="1" applyFill="1" applyBorder="1" applyAlignment="1" applyProtection="1">
      <alignment horizontal="center" vertical="center"/>
      <protection locked="0"/>
    </xf>
    <xf numFmtId="0" fontId="32" fillId="0" borderId="2" xfId="2" applyFont="1" applyBorder="1" applyAlignment="1" applyProtection="1">
      <alignment horizontal="left" vertical="center" wrapText="1"/>
    </xf>
    <xf numFmtId="0" fontId="32" fillId="0" borderId="3" xfId="2" applyFont="1" applyBorder="1" applyAlignment="1" applyProtection="1">
      <alignment horizontal="left" vertical="center" wrapText="1"/>
    </xf>
    <xf numFmtId="0" fontId="32" fillId="0" borderId="4" xfId="2" applyFont="1" applyBorder="1" applyAlignment="1" applyProtection="1">
      <alignment horizontal="left" vertical="center" wrapText="1"/>
    </xf>
    <xf numFmtId="177" fontId="12" fillId="3" borderId="2" xfId="3" applyNumberFormat="1" applyFont="1" applyFill="1" applyBorder="1" applyAlignment="1" applyProtection="1">
      <alignment horizontal="right" vertical="center"/>
      <protection locked="0"/>
    </xf>
    <xf numFmtId="177" fontId="12" fillId="3" borderId="3" xfId="3" applyNumberFormat="1" applyFont="1" applyFill="1" applyBorder="1" applyAlignment="1" applyProtection="1">
      <alignment horizontal="right" vertical="center"/>
      <protection locked="0"/>
    </xf>
    <xf numFmtId="177" fontId="12" fillId="3" borderId="44" xfId="3" applyNumberFormat="1" applyFont="1" applyFill="1" applyBorder="1" applyAlignment="1" applyProtection="1">
      <alignment horizontal="right" vertical="center"/>
      <protection locked="0"/>
    </xf>
    <xf numFmtId="0" fontId="19" fillId="8" borderId="1" xfId="2" applyFont="1" applyFill="1" applyBorder="1" applyAlignment="1" applyProtection="1">
      <alignment horizontal="center" vertical="center"/>
      <protection locked="0"/>
    </xf>
    <xf numFmtId="0" fontId="19" fillId="8" borderId="5" xfId="2" applyFont="1" applyFill="1" applyBorder="1" applyAlignment="1" applyProtection="1">
      <alignment horizontal="center" vertical="center"/>
      <protection locked="0"/>
    </xf>
    <xf numFmtId="0" fontId="25" fillId="0" borderId="16" xfId="2" applyFont="1" applyBorder="1" applyAlignment="1" applyProtection="1">
      <alignment horizontal="left" vertical="center" wrapText="1"/>
    </xf>
    <xf numFmtId="0" fontId="25" fillId="0" borderId="17" xfId="2" applyFont="1" applyBorder="1" applyAlignment="1" applyProtection="1">
      <alignment horizontal="left" vertical="center" wrapText="1"/>
    </xf>
    <xf numFmtId="0" fontId="25" fillId="0" borderId="26" xfId="2" applyFont="1" applyBorder="1" applyAlignment="1" applyProtection="1">
      <alignment horizontal="left" vertical="center" wrapText="1"/>
    </xf>
    <xf numFmtId="0" fontId="25" fillId="0" borderId="19" xfId="2" applyFont="1" applyBorder="1" applyAlignment="1" applyProtection="1">
      <alignment horizontal="left" vertical="center" wrapText="1"/>
    </xf>
    <xf numFmtId="0" fontId="25" fillId="0" borderId="15" xfId="2" applyFont="1" applyBorder="1" applyAlignment="1" applyProtection="1">
      <alignment horizontal="left" vertical="center" wrapText="1"/>
    </xf>
    <xf numFmtId="0" fontId="25" fillId="0" borderId="63" xfId="2" applyFont="1" applyBorder="1" applyAlignment="1" applyProtection="1">
      <alignment horizontal="left" vertical="center" wrapText="1"/>
    </xf>
    <xf numFmtId="0" fontId="76" fillId="8" borderId="31" xfId="2" applyFont="1" applyFill="1" applyBorder="1" applyAlignment="1" applyProtection="1">
      <alignment horizontal="center" vertical="center"/>
    </xf>
    <xf numFmtId="0" fontId="76" fillId="8" borderId="12" xfId="2" applyFont="1" applyFill="1" applyBorder="1" applyAlignment="1" applyProtection="1">
      <alignment horizontal="center" vertical="center"/>
    </xf>
    <xf numFmtId="0" fontId="34" fillId="0" borderId="16" xfId="2" applyFont="1" applyBorder="1" applyAlignment="1" applyProtection="1">
      <alignment horizontal="center" vertical="center" wrapText="1" shrinkToFit="1"/>
    </xf>
    <xf numFmtId="0" fontId="34" fillId="0" borderId="17" xfId="2" applyFont="1" applyBorder="1" applyAlignment="1" applyProtection="1">
      <alignment horizontal="center" vertical="center" wrapText="1" shrinkToFit="1"/>
    </xf>
    <xf numFmtId="0" fontId="34" fillId="0" borderId="18" xfId="2" applyFont="1" applyBorder="1" applyAlignment="1" applyProtection="1">
      <alignment horizontal="center" vertical="center" wrapText="1" shrinkToFit="1"/>
    </xf>
    <xf numFmtId="0" fontId="34" fillId="0" borderId="64" xfId="2" applyFont="1" applyBorder="1" applyAlignment="1" applyProtection="1">
      <alignment horizontal="center" vertical="center" wrapText="1" shrinkToFit="1"/>
    </xf>
    <xf numFmtId="0" fontId="34" fillId="0" borderId="65" xfId="2" applyFont="1" applyBorder="1" applyAlignment="1" applyProtection="1">
      <alignment horizontal="center" vertical="center" wrapText="1" shrinkToFit="1"/>
    </xf>
    <xf numFmtId="0" fontId="34" fillId="0" borderId="66" xfId="2" applyFont="1" applyBorder="1" applyAlignment="1" applyProtection="1">
      <alignment horizontal="center" vertical="center" wrapText="1" shrinkToFit="1"/>
    </xf>
    <xf numFmtId="0" fontId="34" fillId="0" borderId="7" xfId="2" applyFont="1" applyBorder="1" applyAlignment="1" applyProtection="1">
      <alignment horizontal="center" vertical="center" wrapText="1" shrinkToFit="1"/>
    </xf>
    <xf numFmtId="0" fontId="34" fillId="8" borderId="1" xfId="2" applyFont="1" applyFill="1" applyBorder="1" applyAlignment="1" applyProtection="1">
      <alignment horizontal="left" vertical="center" wrapText="1" shrinkToFit="1"/>
      <protection locked="0"/>
    </xf>
    <xf numFmtId="0" fontId="34" fillId="8" borderId="30" xfId="2" applyFont="1" applyFill="1" applyBorder="1" applyAlignment="1" applyProtection="1">
      <alignment horizontal="left" vertical="center" wrapText="1" shrinkToFit="1"/>
      <protection locked="0"/>
    </xf>
    <xf numFmtId="0" fontId="34" fillId="8" borderId="35" xfId="2" applyFont="1" applyFill="1" applyBorder="1" applyAlignment="1" applyProtection="1">
      <alignment horizontal="left" vertical="center" wrapText="1" shrinkToFit="1"/>
      <protection locked="0"/>
    </xf>
    <xf numFmtId="0" fontId="34" fillId="8" borderId="37" xfId="2" applyFont="1" applyFill="1" applyBorder="1" applyAlignment="1" applyProtection="1">
      <alignment horizontal="left" vertical="center" wrapText="1" shrinkToFit="1"/>
      <protection locked="0"/>
    </xf>
    <xf numFmtId="0" fontId="19" fillId="0" borderId="16" xfId="2" applyFont="1" applyBorder="1" applyAlignment="1" applyProtection="1">
      <alignment vertical="center" wrapText="1"/>
    </xf>
    <xf numFmtId="0" fontId="19" fillId="0" borderId="17" xfId="2" applyFont="1" applyBorder="1" applyAlignment="1" applyProtection="1">
      <alignment vertical="center" wrapText="1"/>
    </xf>
    <xf numFmtId="0" fontId="19" fillId="0" borderId="6" xfId="2" applyFont="1" applyBorder="1" applyAlignment="1" applyProtection="1">
      <alignment vertical="center" wrapText="1"/>
    </xf>
    <xf numFmtId="0" fontId="19" fillId="0" borderId="0" xfId="2" applyFont="1" applyAlignment="1" applyProtection="1">
      <alignment vertical="center" wrapText="1"/>
    </xf>
    <xf numFmtId="0" fontId="19" fillId="0" borderId="19" xfId="2" applyFont="1" applyBorder="1" applyAlignment="1" applyProtection="1">
      <alignment vertical="center" wrapText="1"/>
    </xf>
    <xf numFmtId="0" fontId="19" fillId="0" borderId="15" xfId="2" applyFont="1" applyBorder="1" applyAlignment="1" applyProtection="1">
      <alignment vertical="center" wrapText="1"/>
    </xf>
    <xf numFmtId="0" fontId="19" fillId="0" borderId="17" xfId="2" applyFont="1" applyBorder="1" applyAlignment="1" applyProtection="1">
      <alignment horizontal="left" vertical="top" wrapText="1"/>
    </xf>
    <xf numFmtId="0" fontId="19" fillId="0" borderId="15" xfId="2" applyFont="1" applyBorder="1" applyAlignment="1" applyProtection="1">
      <alignment horizontal="left" vertical="top" wrapText="1"/>
    </xf>
    <xf numFmtId="177" fontId="20" fillId="10" borderId="68" xfId="3" applyNumberFormat="1" applyFont="1" applyFill="1" applyBorder="1" applyAlignment="1" applyProtection="1">
      <alignment horizontal="right" vertical="center"/>
      <protection locked="0"/>
    </xf>
    <xf numFmtId="177" fontId="20" fillId="10" borderId="69" xfId="3" applyNumberFormat="1" applyFont="1" applyFill="1" applyBorder="1" applyAlignment="1" applyProtection="1">
      <alignment horizontal="right" vertical="center"/>
      <protection locked="0"/>
    </xf>
    <xf numFmtId="177" fontId="20" fillId="10" borderId="70" xfId="3" applyNumberFormat="1" applyFont="1" applyFill="1" applyBorder="1" applyAlignment="1" applyProtection="1">
      <alignment horizontal="right" vertical="center"/>
      <protection locked="0"/>
    </xf>
    <xf numFmtId="38" fontId="21" fillId="2" borderId="59" xfId="3" applyFont="1" applyFill="1" applyBorder="1" applyAlignment="1" applyProtection="1">
      <alignment horizontal="right" vertical="center" shrinkToFit="1"/>
    </xf>
    <xf numFmtId="0" fontId="16" fillId="2" borderId="0" xfId="2" applyFont="1" applyFill="1" applyAlignment="1" applyProtection="1">
      <alignment horizontal="left" vertical="center" wrapText="1"/>
    </xf>
    <xf numFmtId="0" fontId="16"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16" fillId="0" borderId="0" xfId="2" applyFont="1" applyAlignment="1" applyProtection="1">
      <alignment horizontal="left" vertical="top" wrapText="1"/>
    </xf>
    <xf numFmtId="0" fontId="19" fillId="2" borderId="2"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1" fillId="2" borderId="4" xfId="2" applyFont="1" applyFill="1" applyBorder="1" applyAlignment="1" applyProtection="1">
      <alignment horizontal="left" vertical="center" wrapText="1"/>
    </xf>
    <xf numFmtId="179" fontId="20" fillId="2" borderId="16" xfId="2" applyNumberFormat="1" applyFont="1" applyFill="1" applyBorder="1" applyProtection="1">
      <alignment vertical="center"/>
    </xf>
    <xf numFmtId="179" fontId="20" fillId="2" borderId="17" xfId="2" applyNumberFormat="1" applyFont="1" applyFill="1" applyBorder="1" applyProtection="1">
      <alignment vertical="center"/>
    </xf>
    <xf numFmtId="0" fontId="29" fillId="0" borderId="28" xfId="2" applyFont="1" applyBorder="1" applyAlignment="1" applyProtection="1">
      <alignment horizontal="left" vertical="center" wrapText="1"/>
    </xf>
    <xf numFmtId="0" fontId="29" fillId="0" borderId="46" xfId="2" applyFont="1" applyBorder="1" applyAlignment="1" applyProtection="1">
      <alignment horizontal="left" vertical="center" wrapText="1"/>
    </xf>
    <xf numFmtId="0" fontId="19" fillId="2" borderId="16" xfId="2" applyFont="1" applyFill="1" applyBorder="1" applyAlignment="1" applyProtection="1">
      <alignment horizontal="left" vertical="top" wrapText="1"/>
    </xf>
    <xf numFmtId="0" fontId="19" fillId="2" borderId="17" xfId="2" applyFont="1" applyFill="1" applyBorder="1" applyAlignment="1" applyProtection="1">
      <alignment horizontal="left" vertical="top" wrapText="1"/>
    </xf>
    <xf numFmtId="177" fontId="20" fillId="10" borderId="58" xfId="3" applyNumberFormat="1" applyFont="1" applyFill="1" applyBorder="1" applyAlignment="1" applyProtection="1">
      <alignment horizontal="right" vertical="center"/>
      <protection locked="0"/>
    </xf>
    <xf numFmtId="177" fontId="20" fillId="10" borderId="59" xfId="3" applyNumberFormat="1" applyFont="1" applyFill="1" applyBorder="1" applyAlignment="1" applyProtection="1">
      <alignment horizontal="right" vertical="center"/>
      <protection locked="0"/>
    </xf>
    <xf numFmtId="177" fontId="20" fillId="10" borderId="60" xfId="3" applyNumberFormat="1" applyFont="1" applyFill="1" applyBorder="1" applyAlignment="1" applyProtection="1">
      <alignment horizontal="right" vertical="center"/>
      <protection locked="0"/>
    </xf>
    <xf numFmtId="2" fontId="21" fillId="2" borderId="27" xfId="2" applyNumberFormat="1" applyFont="1" applyFill="1" applyBorder="1" applyAlignment="1" applyProtection="1">
      <alignment horizontal="center" vertical="center" shrinkToFit="1"/>
    </xf>
    <xf numFmtId="2" fontId="21" fillId="2" borderId="28" xfId="2" applyNumberFormat="1" applyFont="1" applyFill="1" applyBorder="1" applyAlignment="1" applyProtection="1">
      <alignment horizontal="center" vertical="center" shrinkToFit="1"/>
    </xf>
    <xf numFmtId="2" fontId="21" fillId="2" borderId="46" xfId="2" applyNumberFormat="1" applyFont="1" applyFill="1" applyBorder="1" applyAlignment="1" applyProtection="1">
      <alignment horizontal="center" vertical="center" shrinkToFit="1"/>
    </xf>
    <xf numFmtId="0" fontId="37" fillId="6" borderId="27" xfId="2" applyFont="1" applyFill="1" applyBorder="1" applyAlignment="1" applyProtection="1">
      <alignment horizontal="center" vertical="center" wrapText="1"/>
    </xf>
    <xf numFmtId="0" fontId="37" fillId="6" borderId="46" xfId="2" applyFont="1" applyFill="1" applyBorder="1" applyAlignment="1" applyProtection="1">
      <alignment horizontal="center" vertical="center" wrapText="1"/>
    </xf>
    <xf numFmtId="0" fontId="38" fillId="0" borderId="3" xfId="2" applyFont="1" applyBorder="1" applyAlignment="1" applyProtection="1">
      <alignment horizontal="left" vertical="center" wrapText="1"/>
    </xf>
    <xf numFmtId="0" fontId="29" fillId="0" borderId="65" xfId="2" applyFont="1" applyBorder="1" applyAlignment="1" applyProtection="1">
      <alignment horizontal="left" vertical="center"/>
    </xf>
    <xf numFmtId="0" fontId="19" fillId="2" borderId="3"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xf>
    <xf numFmtId="0" fontId="21" fillId="2" borderId="4" xfId="2" applyFont="1" applyFill="1" applyBorder="1" applyAlignment="1" applyProtection="1">
      <alignment horizontal="left" vertical="center"/>
    </xf>
    <xf numFmtId="2" fontId="21" fillId="2" borderId="52" xfId="2" applyNumberFormat="1" applyFont="1" applyFill="1" applyBorder="1" applyAlignment="1" applyProtection="1">
      <alignment horizontal="center" vertical="center" shrinkToFit="1"/>
    </xf>
    <xf numFmtId="2" fontId="21" fillId="2" borderId="77" xfId="2" applyNumberFormat="1" applyFont="1" applyFill="1" applyBorder="1" applyAlignment="1" applyProtection="1">
      <alignment horizontal="center" vertical="center" shrinkToFit="1"/>
    </xf>
    <xf numFmtId="2" fontId="21" fillId="2" borderId="53" xfId="2" applyNumberFormat="1" applyFont="1" applyFill="1" applyBorder="1" applyAlignment="1" applyProtection="1">
      <alignment horizontal="center" vertical="center" shrinkToFit="1"/>
    </xf>
    <xf numFmtId="2" fontId="21" fillId="2" borderId="94" xfId="2" applyNumberFormat="1" applyFont="1" applyFill="1" applyBorder="1" applyAlignment="1" applyProtection="1">
      <alignment horizontal="center" vertical="center" shrinkToFit="1"/>
    </xf>
    <xf numFmtId="2" fontId="21" fillId="2" borderId="65" xfId="2" applyNumberFormat="1" applyFont="1" applyFill="1" applyBorder="1" applyAlignment="1" applyProtection="1">
      <alignment horizontal="center" vertical="center" shrinkToFit="1"/>
    </xf>
    <xf numFmtId="2" fontId="21" fillId="2" borderId="108" xfId="2" applyNumberFormat="1" applyFont="1" applyFill="1" applyBorder="1" applyAlignment="1" applyProtection="1">
      <alignment horizontal="center" vertical="center" shrinkToFit="1"/>
    </xf>
    <xf numFmtId="0" fontId="44" fillId="2" borderId="0" xfId="2" applyFont="1" applyFill="1" applyAlignment="1" applyProtection="1">
      <alignment horizontal="center" vertical="center" shrinkToFit="1"/>
    </xf>
    <xf numFmtId="0" fontId="28" fillId="2" borderId="0" xfId="2" applyFont="1" applyFill="1" applyAlignment="1" applyProtection="1">
      <alignment horizontal="center" vertical="center"/>
    </xf>
    <xf numFmtId="0" fontId="31" fillId="0" borderId="52" xfId="2" applyFont="1" applyBorder="1" applyAlignment="1" applyProtection="1">
      <alignment horizontal="left" vertical="center" wrapText="1"/>
    </xf>
    <xf numFmtId="0" fontId="31" fillId="0" borderId="77" xfId="2" applyFont="1" applyBorder="1" applyAlignment="1" applyProtection="1">
      <alignment horizontal="left" vertical="center" wrapText="1"/>
    </xf>
    <xf numFmtId="0" fontId="31" fillId="0" borderId="53" xfId="2" applyFont="1" applyBorder="1" applyAlignment="1" applyProtection="1">
      <alignment horizontal="left" vertical="center" wrapText="1"/>
    </xf>
    <xf numFmtId="0" fontId="31" fillId="0" borderId="94" xfId="2" applyFont="1" applyBorder="1" applyAlignment="1" applyProtection="1">
      <alignment horizontal="left" vertical="center" wrapText="1"/>
    </xf>
    <xf numFmtId="0" fontId="31" fillId="0" borderId="65" xfId="2" applyFont="1" applyBorder="1" applyAlignment="1" applyProtection="1">
      <alignment horizontal="left" vertical="center" wrapText="1"/>
    </xf>
    <xf numFmtId="0" fontId="31" fillId="0" borderId="108" xfId="2" applyFont="1" applyBorder="1" applyAlignment="1" applyProtection="1">
      <alignment horizontal="left" vertical="center" wrapText="1"/>
    </xf>
    <xf numFmtId="0" fontId="32" fillId="3" borderId="0" xfId="2" applyFont="1" applyFill="1" applyAlignment="1" applyProtection="1">
      <alignment horizontal="center" vertical="center" textRotation="255" wrapText="1"/>
    </xf>
    <xf numFmtId="0" fontId="32" fillId="3" borderId="7" xfId="2" applyFont="1" applyFill="1" applyBorder="1" applyAlignment="1" applyProtection="1">
      <alignment horizontal="center" vertical="center" textRotation="255"/>
    </xf>
    <xf numFmtId="0" fontId="32" fillId="3" borderId="0" xfId="2" applyFont="1" applyFill="1" applyAlignment="1" applyProtection="1">
      <alignment horizontal="center" vertical="center" textRotation="255"/>
    </xf>
    <xf numFmtId="0" fontId="32" fillId="3" borderId="15" xfId="2" applyFont="1" applyFill="1" applyBorder="1" applyAlignment="1" applyProtection="1">
      <alignment horizontal="center" vertical="center" textRotation="255"/>
    </xf>
    <xf numFmtId="0" fontId="32" fillId="3" borderId="20" xfId="2" applyFont="1" applyFill="1" applyBorder="1" applyAlignment="1" applyProtection="1">
      <alignment horizontal="center" vertical="center" textRotation="255"/>
    </xf>
    <xf numFmtId="0" fontId="19" fillId="2" borderId="16" xfId="2" applyFont="1" applyFill="1" applyBorder="1" applyAlignment="1" applyProtection="1">
      <alignment horizontal="left" vertical="center"/>
    </xf>
    <xf numFmtId="0" fontId="19" fillId="2" borderId="17" xfId="2" applyFont="1" applyFill="1" applyBorder="1" applyAlignment="1" applyProtection="1">
      <alignment horizontal="left" vertical="center"/>
    </xf>
    <xf numFmtId="0" fontId="19" fillId="2" borderId="26" xfId="2" applyFont="1" applyFill="1" applyBorder="1" applyAlignment="1" applyProtection="1">
      <alignment horizontal="left" vertical="center"/>
    </xf>
    <xf numFmtId="0" fontId="19" fillId="2" borderId="6" xfId="2" applyFont="1" applyFill="1" applyBorder="1" applyAlignment="1" applyProtection="1">
      <alignment horizontal="left" vertical="center"/>
    </xf>
    <xf numFmtId="0" fontId="19" fillId="2" borderId="0" xfId="2" applyFont="1" applyFill="1" applyAlignment="1" applyProtection="1">
      <alignment horizontal="left" vertical="center"/>
    </xf>
    <xf numFmtId="0" fontId="19" fillId="2" borderId="43" xfId="2" applyFont="1" applyFill="1" applyBorder="1" applyAlignment="1" applyProtection="1">
      <alignment horizontal="left" vertical="center"/>
    </xf>
    <xf numFmtId="177" fontId="20" fillId="6" borderId="52" xfId="3" applyNumberFormat="1" applyFont="1" applyFill="1" applyBorder="1" applyAlignment="1" applyProtection="1">
      <alignment horizontal="right" vertical="center"/>
      <protection locked="0"/>
    </xf>
    <xf numFmtId="177" fontId="20" fillId="6" borderId="77" xfId="3" applyNumberFormat="1" applyFont="1" applyFill="1" applyBorder="1" applyAlignment="1" applyProtection="1">
      <alignment horizontal="right" vertical="center"/>
      <protection locked="0"/>
    </xf>
    <xf numFmtId="177" fontId="20" fillId="6" borderId="53" xfId="3" applyNumberFormat="1" applyFont="1" applyFill="1" applyBorder="1" applyAlignment="1" applyProtection="1">
      <alignment horizontal="right" vertical="center"/>
      <protection locked="0"/>
    </xf>
    <xf numFmtId="177" fontId="20" fillId="6" borderId="94" xfId="3" applyNumberFormat="1" applyFont="1" applyFill="1" applyBorder="1" applyAlignment="1" applyProtection="1">
      <alignment horizontal="right" vertical="center"/>
      <protection locked="0"/>
    </xf>
    <xf numFmtId="177" fontId="20" fillId="6" borderId="65" xfId="3" applyNumberFormat="1" applyFont="1" applyFill="1" applyBorder="1" applyAlignment="1" applyProtection="1">
      <alignment horizontal="right" vertical="center"/>
      <protection locked="0"/>
    </xf>
    <xf numFmtId="177" fontId="20" fillId="6" borderId="108" xfId="3" applyNumberFormat="1" applyFont="1" applyFill="1" applyBorder="1" applyAlignment="1" applyProtection="1">
      <alignment horizontal="right" vertical="center"/>
      <protection locked="0"/>
    </xf>
    <xf numFmtId="0" fontId="19" fillId="2" borderId="31" xfId="2" applyFont="1" applyFill="1" applyBorder="1" applyProtection="1">
      <alignment vertical="center"/>
    </xf>
    <xf numFmtId="0" fontId="19" fillId="2" borderId="33" xfId="2" applyFont="1" applyFill="1" applyBorder="1" applyProtection="1">
      <alignment vertical="center"/>
    </xf>
    <xf numFmtId="0" fontId="12" fillId="2" borderId="6" xfId="2" applyFill="1" applyBorder="1" applyAlignment="1" applyProtection="1">
      <alignment horizontal="center" vertical="center"/>
    </xf>
    <xf numFmtId="0" fontId="46" fillId="2" borderId="0" xfId="2" applyFont="1" applyFill="1" applyAlignment="1" applyProtection="1">
      <alignment horizontal="center" vertical="center"/>
    </xf>
    <xf numFmtId="0" fontId="25" fillId="2" borderId="16" xfId="2" applyFont="1" applyFill="1" applyBorder="1" applyAlignment="1" applyProtection="1">
      <alignment horizontal="left" vertical="center" wrapText="1"/>
    </xf>
    <xf numFmtId="0" fontId="25" fillId="2" borderId="17" xfId="2" applyFont="1" applyFill="1" applyBorder="1" applyAlignment="1" applyProtection="1">
      <alignment horizontal="left" vertical="center" wrapText="1"/>
    </xf>
    <xf numFmtId="0" fontId="25" fillId="2" borderId="6" xfId="2" applyFont="1" applyFill="1" applyBorder="1" applyAlignment="1" applyProtection="1">
      <alignment horizontal="left" vertical="center" wrapText="1"/>
    </xf>
    <xf numFmtId="0" fontId="25" fillId="2" borderId="19" xfId="2" applyFont="1" applyFill="1" applyBorder="1" applyAlignment="1" applyProtection="1">
      <alignment horizontal="left" vertical="center" wrapText="1"/>
    </xf>
    <xf numFmtId="0" fontId="25" fillId="2" borderId="15" xfId="2" applyFont="1" applyFill="1" applyBorder="1" applyAlignment="1" applyProtection="1">
      <alignment horizontal="left" vertical="center" wrapText="1"/>
    </xf>
    <xf numFmtId="177" fontId="20" fillId="6" borderId="14" xfId="3" applyNumberFormat="1" applyFont="1" applyFill="1" applyBorder="1" applyAlignment="1" applyProtection="1">
      <alignment horizontal="right" vertical="center"/>
      <protection locked="0"/>
    </xf>
    <xf numFmtId="177" fontId="20" fillId="6" borderId="0" xfId="3" applyNumberFormat="1" applyFont="1" applyFill="1" applyBorder="1" applyAlignment="1" applyProtection="1">
      <alignment horizontal="right" vertical="center"/>
      <protection locked="0"/>
    </xf>
    <xf numFmtId="177" fontId="20" fillId="6" borderId="43" xfId="3" applyNumberFormat="1" applyFont="1" applyFill="1" applyBorder="1" applyAlignment="1" applyProtection="1">
      <alignment horizontal="right" vertical="center"/>
      <protection locked="0"/>
    </xf>
    <xf numFmtId="0" fontId="19" fillId="2" borderId="155" xfId="2" applyFont="1" applyFill="1" applyBorder="1" applyProtection="1">
      <alignment vertical="center"/>
    </xf>
    <xf numFmtId="0" fontId="19" fillId="2" borderId="156" xfId="2" applyFont="1" applyFill="1" applyBorder="1" applyProtection="1">
      <alignment vertical="center"/>
    </xf>
    <xf numFmtId="38" fontId="21" fillId="2" borderId="28" xfId="3" applyFont="1" applyFill="1" applyBorder="1" applyAlignment="1" applyProtection="1">
      <alignment horizontal="right" vertical="center" shrinkToFit="1"/>
    </xf>
    <xf numFmtId="2" fontId="44" fillId="2" borderId="0" xfId="2" applyNumberFormat="1" applyFont="1" applyFill="1" applyAlignment="1" applyProtection="1">
      <alignment horizontal="center" vertical="center" shrinkToFit="1"/>
    </xf>
    <xf numFmtId="0" fontId="32" fillId="3" borderId="17" xfId="2" applyFont="1" applyFill="1" applyBorder="1" applyAlignment="1" applyProtection="1">
      <alignment horizontal="center" vertical="center" textRotation="255" wrapText="1"/>
    </xf>
    <xf numFmtId="0" fontId="32" fillId="3" borderId="18" xfId="2" applyFont="1" applyFill="1" applyBorder="1" applyAlignment="1" applyProtection="1">
      <alignment horizontal="center" vertical="center" textRotation="255"/>
    </xf>
    <xf numFmtId="0" fontId="19" fillId="2" borderId="31" xfId="2" applyFont="1" applyFill="1" applyBorder="1" applyAlignment="1" applyProtection="1">
      <alignment vertical="center" shrinkToFit="1"/>
    </xf>
    <xf numFmtId="0" fontId="19" fillId="2" borderId="33" xfId="2" applyFont="1" applyFill="1" applyBorder="1" applyAlignment="1" applyProtection="1">
      <alignment vertical="center" shrinkToFit="1"/>
    </xf>
    <xf numFmtId="0" fontId="19" fillId="2" borderId="155" xfId="2" applyFont="1" applyFill="1" applyBorder="1" applyAlignment="1" applyProtection="1">
      <alignment vertical="center" shrinkToFit="1"/>
    </xf>
    <xf numFmtId="0" fontId="19" fillId="2" borderId="156" xfId="2" applyFont="1" applyFill="1" applyBorder="1" applyAlignment="1" applyProtection="1">
      <alignment vertical="center" shrinkToFit="1"/>
    </xf>
    <xf numFmtId="0" fontId="31" fillId="2" borderId="0" xfId="2" applyFont="1" applyFill="1" applyAlignment="1" applyProtection="1">
      <alignment horizontal="left" vertical="center" wrapText="1"/>
    </xf>
    <xf numFmtId="0" fontId="21" fillId="8" borderId="27" xfId="2" applyFont="1" applyFill="1" applyBorder="1" applyAlignment="1" applyProtection="1">
      <alignment horizontal="center" vertical="center"/>
    </xf>
    <xf numFmtId="0" fontId="21" fillId="8" borderId="46" xfId="2" applyFont="1" applyFill="1" applyBorder="1" applyAlignment="1" applyProtection="1">
      <alignment horizontal="center" vertical="center"/>
    </xf>
    <xf numFmtId="0" fontId="18" fillId="0" borderId="4" xfId="2"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33" fillId="0" borderId="27" xfId="2" applyFont="1" applyBorder="1" applyAlignment="1" applyProtection="1">
      <alignment horizontal="left" vertical="center" wrapText="1"/>
    </xf>
    <xf numFmtId="0" fontId="33" fillId="0" borderId="28" xfId="2" applyFont="1" applyBorder="1" applyAlignment="1" applyProtection="1">
      <alignment horizontal="left" vertical="center"/>
    </xf>
    <xf numFmtId="0" fontId="33" fillId="0" borderId="46" xfId="2" applyFont="1" applyBorder="1" applyAlignment="1" applyProtection="1">
      <alignment horizontal="left" vertical="center"/>
    </xf>
    <xf numFmtId="0" fontId="16" fillId="0" borderId="0" xfId="2" applyFont="1" applyAlignment="1" applyProtection="1">
      <alignment horizontal="left" vertical="center"/>
    </xf>
    <xf numFmtId="0" fontId="17" fillId="3" borderId="27"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46" xfId="2" applyFont="1" applyFill="1" applyBorder="1" applyAlignment="1" applyProtection="1">
      <alignment horizontal="center" vertical="center" wrapText="1"/>
    </xf>
    <xf numFmtId="0" fontId="17" fillId="2" borderId="0" xfId="2" applyFont="1" applyFill="1" applyAlignment="1" applyProtection="1">
      <alignment horizontal="left" vertical="center" wrapText="1"/>
    </xf>
    <xf numFmtId="0" fontId="21" fillId="0" borderId="4" xfId="2" applyFont="1" applyBorder="1" applyAlignment="1" applyProtection="1">
      <alignment horizontal="left" vertical="center"/>
    </xf>
    <xf numFmtId="0" fontId="21" fillId="2" borderId="7" xfId="2" applyFont="1" applyFill="1" applyBorder="1" applyAlignment="1" applyProtection="1">
      <alignment horizontal="center" vertical="center"/>
    </xf>
    <xf numFmtId="0" fontId="19" fillId="0" borderId="82" xfId="2" applyFont="1" applyBorder="1" applyAlignment="1" applyProtection="1">
      <alignment vertical="center" wrapText="1"/>
    </xf>
    <xf numFmtId="0" fontId="19" fillId="0" borderId="49" xfId="2" applyFont="1" applyBorder="1" applyAlignment="1" applyProtection="1">
      <alignment vertical="center" wrapText="1"/>
    </xf>
    <xf numFmtId="0" fontId="19" fillId="0" borderId="7" xfId="2" applyFont="1" applyBorder="1" applyAlignment="1" applyProtection="1">
      <alignment vertical="center" wrapText="1"/>
    </xf>
    <xf numFmtId="0" fontId="21" fillId="8" borderId="14" xfId="2" applyFont="1" applyFill="1" applyBorder="1" applyAlignment="1" applyProtection="1">
      <alignment horizontal="center" vertical="center"/>
    </xf>
    <xf numFmtId="0" fontId="21" fillId="8" borderId="94" xfId="2" applyFont="1" applyFill="1" applyBorder="1" applyAlignment="1" applyProtection="1">
      <alignment horizontal="center" vertical="center"/>
    </xf>
    <xf numFmtId="0" fontId="44" fillId="0" borderId="89" xfId="2" applyFont="1" applyBorder="1" applyAlignment="1" applyProtection="1">
      <alignment horizontal="center" vertical="center"/>
    </xf>
    <xf numFmtId="0" fontId="44" fillId="0" borderId="95" xfId="2" applyFont="1" applyBorder="1" applyAlignment="1" applyProtection="1">
      <alignment horizontal="center" vertical="center"/>
    </xf>
    <xf numFmtId="0" fontId="25" fillId="2" borderId="80" xfId="2" applyFont="1" applyFill="1" applyBorder="1" applyAlignment="1" applyProtection="1">
      <alignment horizontal="left" vertical="center"/>
    </xf>
    <xf numFmtId="0" fontId="25" fillId="2" borderId="92" xfId="2" applyFont="1" applyFill="1" applyBorder="1" applyAlignment="1" applyProtection="1">
      <alignment horizontal="left" vertical="center"/>
    </xf>
    <xf numFmtId="0" fontId="25" fillId="8" borderId="96" xfId="2" applyFont="1" applyFill="1" applyBorder="1" applyAlignment="1" applyProtection="1">
      <alignment horizontal="left" vertical="center" wrapText="1" shrinkToFit="1"/>
      <protection locked="0"/>
    </xf>
    <xf numFmtId="0" fontId="25" fillId="8" borderId="97" xfId="2" applyFont="1" applyFill="1" applyBorder="1" applyAlignment="1" applyProtection="1">
      <alignment horizontal="left" vertical="center" wrapText="1" shrinkToFit="1"/>
      <protection locked="0"/>
    </xf>
    <xf numFmtId="0" fontId="25" fillId="8" borderId="98" xfId="2" applyFont="1" applyFill="1" applyBorder="1" applyAlignment="1" applyProtection="1">
      <alignment horizontal="left" vertical="center" wrapText="1" shrinkToFit="1"/>
      <protection locked="0"/>
    </xf>
    <xf numFmtId="0" fontId="33" fillId="0" borderId="28" xfId="2" applyFont="1" applyBorder="1" applyAlignment="1" applyProtection="1">
      <alignment horizontal="left" vertical="center" wrapText="1"/>
    </xf>
    <xf numFmtId="0" fontId="33" fillId="0" borderId="46" xfId="2" applyFont="1" applyBorder="1" applyAlignment="1" applyProtection="1">
      <alignment horizontal="left" vertical="center" wrapText="1"/>
    </xf>
    <xf numFmtId="0" fontId="18" fillId="2" borderId="4" xfId="2" applyFont="1" applyFill="1" applyBorder="1" applyAlignment="1" applyProtection="1">
      <alignment horizontal="left" vertical="center" wrapText="1"/>
    </xf>
    <xf numFmtId="0" fontId="18" fillId="2" borderId="1" xfId="2" applyFont="1" applyFill="1" applyBorder="1" applyAlignment="1" applyProtection="1">
      <alignment horizontal="left" vertical="center" wrapText="1"/>
    </xf>
    <xf numFmtId="0" fontId="18" fillId="2" borderId="2" xfId="2" applyFont="1" applyFill="1" applyBorder="1" applyAlignment="1" applyProtection="1">
      <alignment horizontal="left" vertical="center" wrapText="1"/>
    </xf>
    <xf numFmtId="0" fontId="19" fillId="2" borderId="72" xfId="2" applyFont="1" applyFill="1" applyBorder="1" applyAlignment="1" applyProtection="1">
      <alignment horizontal="center" vertical="center"/>
    </xf>
    <xf numFmtId="0" fontId="19" fillId="2" borderId="93" xfId="2" applyFont="1" applyFill="1" applyBorder="1" applyAlignment="1" applyProtection="1">
      <alignment horizontal="center" vertical="center"/>
    </xf>
    <xf numFmtId="0" fontId="19" fillId="0" borderId="83" xfId="2" applyFont="1" applyBorder="1" applyAlignment="1" applyProtection="1">
      <alignment horizontal="center" vertical="center" wrapText="1"/>
    </xf>
    <xf numFmtId="0" fontId="19" fillId="0" borderId="73" xfId="2" applyFont="1" applyBorder="1" applyAlignment="1" applyProtection="1">
      <alignment horizontal="center" vertical="center" wrapText="1"/>
    </xf>
    <xf numFmtId="0" fontId="19" fillId="0" borderId="89"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9" fillId="0" borderId="82"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21" fillId="8" borderId="84" xfId="2" applyFont="1" applyFill="1" applyBorder="1" applyAlignment="1" applyProtection="1">
      <alignment horizontal="center" vertical="center"/>
    </xf>
    <xf numFmtId="0" fontId="21" fillId="8" borderId="90" xfId="2" applyFont="1" applyFill="1" applyBorder="1" applyAlignment="1" applyProtection="1">
      <alignment horizontal="center" vertical="center"/>
    </xf>
    <xf numFmtId="0" fontId="44" fillId="0" borderId="85" xfId="2" applyFont="1" applyBorder="1" applyAlignment="1" applyProtection="1">
      <alignment horizontal="center" vertical="center"/>
    </xf>
    <xf numFmtId="0" fontId="44" fillId="0" borderId="82" xfId="2" applyFont="1" applyBorder="1" applyAlignment="1" applyProtection="1">
      <alignment horizontal="center" vertical="center"/>
    </xf>
    <xf numFmtId="0" fontId="19" fillId="0" borderId="86" xfId="2" applyFont="1" applyBorder="1" applyAlignment="1" applyProtection="1">
      <alignment horizontal="left" vertical="center" wrapText="1"/>
    </xf>
    <xf numFmtId="0" fontId="19" fillId="0" borderId="87" xfId="2" applyFont="1" applyBorder="1" applyAlignment="1" applyProtection="1">
      <alignment horizontal="left" vertical="center" wrapText="1"/>
    </xf>
    <xf numFmtId="0" fontId="19" fillId="0" borderId="88" xfId="2" applyFont="1" applyBorder="1" applyAlignment="1" applyProtection="1">
      <alignment horizontal="left" vertical="center" wrapText="1"/>
    </xf>
    <xf numFmtId="0" fontId="34" fillId="8" borderId="91" xfId="2" applyFont="1" applyFill="1" applyBorder="1" applyAlignment="1" applyProtection="1">
      <alignment horizontal="left" vertical="center" wrapText="1" shrinkToFit="1"/>
      <protection locked="0"/>
    </xf>
    <xf numFmtId="0" fontId="34" fillId="8" borderId="80" xfId="2" applyFont="1" applyFill="1" applyBorder="1" applyAlignment="1" applyProtection="1">
      <alignment horizontal="left" vertical="center" wrapText="1" shrinkToFit="1"/>
      <protection locked="0"/>
    </xf>
    <xf numFmtId="0" fontId="34" fillId="8" borderId="92" xfId="2" applyFont="1" applyFill="1" applyBorder="1" applyAlignment="1" applyProtection="1">
      <alignment horizontal="left" vertical="center" wrapText="1" shrinkToFit="1"/>
      <protection locked="0"/>
    </xf>
    <xf numFmtId="0" fontId="25" fillId="0" borderId="86" xfId="2" applyFont="1" applyBorder="1" applyAlignment="1" applyProtection="1">
      <alignment horizontal="left" vertical="center" wrapText="1"/>
    </xf>
    <xf numFmtId="0" fontId="25" fillId="0" borderId="87" xfId="2" applyFont="1" applyBorder="1" applyAlignment="1" applyProtection="1">
      <alignment horizontal="left" vertical="center" wrapText="1"/>
    </xf>
    <xf numFmtId="0" fontId="25" fillId="0" borderId="88" xfId="2" applyFont="1" applyBorder="1" applyAlignment="1" applyProtection="1">
      <alignment horizontal="left" vertical="center" wrapText="1"/>
    </xf>
    <xf numFmtId="0" fontId="29" fillId="0" borderId="77" xfId="2" applyFont="1" applyBorder="1" applyAlignment="1" applyProtection="1">
      <alignment horizontal="left" vertical="center"/>
    </xf>
    <xf numFmtId="0" fontId="29" fillId="0" borderId="53" xfId="2" applyFont="1" applyBorder="1" applyAlignment="1" applyProtection="1">
      <alignment horizontal="left" vertical="center"/>
    </xf>
    <xf numFmtId="0" fontId="29" fillId="0" borderId="14" xfId="2" applyFont="1" applyBorder="1" applyAlignment="1" applyProtection="1">
      <alignment horizontal="left" vertical="center"/>
    </xf>
    <xf numFmtId="0" fontId="29" fillId="0" borderId="0" xfId="2" applyFont="1" applyAlignment="1" applyProtection="1">
      <alignment horizontal="left" vertical="center"/>
    </xf>
    <xf numFmtId="0" fontId="29" fillId="0" borderId="43" xfId="2" applyFont="1" applyBorder="1" applyAlignment="1" applyProtection="1">
      <alignment horizontal="left" vertical="center"/>
    </xf>
    <xf numFmtId="0" fontId="29" fillId="0" borderId="94" xfId="2" applyFont="1" applyBorder="1" applyAlignment="1" applyProtection="1">
      <alignment horizontal="left" vertical="center"/>
    </xf>
    <xf numFmtId="0" fontId="29" fillId="0" borderId="108" xfId="2" applyFont="1" applyBorder="1" applyAlignment="1" applyProtection="1">
      <alignment horizontal="left" vertical="center"/>
    </xf>
    <xf numFmtId="0" fontId="25" fillId="0" borderId="91" xfId="2" applyFont="1" applyBorder="1" applyAlignment="1" applyProtection="1">
      <alignment horizontal="left" vertical="center" wrapText="1"/>
    </xf>
    <xf numFmtId="0" fontId="25" fillId="0" borderId="80" xfId="2" applyFont="1" applyBorder="1" applyAlignment="1" applyProtection="1">
      <alignment horizontal="left" vertical="center" wrapText="1"/>
    </xf>
    <xf numFmtId="0" fontId="25" fillId="0" borderId="92" xfId="2" applyFont="1" applyBorder="1" applyAlignment="1" applyProtection="1">
      <alignment horizontal="left" vertical="center" wrapText="1"/>
    </xf>
    <xf numFmtId="0" fontId="25" fillId="0" borderId="96" xfId="2" applyFont="1" applyBorder="1" applyAlignment="1" applyProtection="1">
      <alignment horizontal="left" vertical="center" wrapText="1"/>
    </xf>
    <xf numFmtId="0" fontId="25" fillId="0" borderId="97" xfId="2" applyFont="1" applyBorder="1" applyAlignment="1" applyProtection="1">
      <alignment horizontal="left" vertical="center" wrapText="1"/>
    </xf>
    <xf numFmtId="0" fontId="25" fillId="0" borderId="98" xfId="2" applyFont="1" applyBorder="1" applyAlignment="1" applyProtection="1">
      <alignment horizontal="left" vertical="center" wrapText="1"/>
    </xf>
    <xf numFmtId="0" fontId="21" fillId="2" borderId="17" xfId="2" applyFont="1" applyFill="1" applyBorder="1" applyAlignment="1" applyProtection="1">
      <alignment horizontal="left" vertical="center"/>
    </xf>
    <xf numFmtId="0" fontId="21" fillId="2" borderId="18" xfId="2" applyFont="1" applyFill="1" applyBorder="1" applyAlignment="1" applyProtection="1">
      <alignment horizontal="left" vertical="center"/>
    </xf>
    <xf numFmtId="0" fontId="19" fillId="0" borderId="89" xfId="2" applyFont="1" applyBorder="1" applyAlignment="1" applyProtection="1">
      <alignment horizontal="left" vertical="center" wrapText="1"/>
    </xf>
    <xf numFmtId="0" fontId="19" fillId="0" borderId="17" xfId="2" applyFont="1" applyBorder="1" applyAlignment="1" applyProtection="1">
      <alignment horizontal="left" vertical="center" wrapText="1"/>
    </xf>
    <xf numFmtId="0" fontId="19" fillId="0" borderId="0" xfId="2" applyFont="1" applyAlignment="1" applyProtection="1">
      <alignment horizontal="left" vertical="center" wrapText="1"/>
    </xf>
    <xf numFmtId="0" fontId="19" fillId="0" borderId="18" xfId="2" applyFont="1" applyBorder="1" applyAlignment="1" applyProtection="1">
      <alignment horizontal="left" vertical="center" wrapText="1"/>
    </xf>
    <xf numFmtId="0" fontId="19" fillId="0" borderId="105" xfId="2" applyFont="1" applyBorder="1" applyAlignment="1" applyProtection="1">
      <alignment horizontal="left" vertical="center"/>
    </xf>
    <xf numFmtId="0" fontId="19" fillId="0" borderId="15" xfId="2" applyFont="1" applyBorder="1" applyAlignment="1" applyProtection="1">
      <alignment horizontal="left" vertical="center"/>
    </xf>
    <xf numFmtId="0" fontId="32" fillId="2" borderId="0" xfId="2" applyFont="1" applyFill="1" applyAlignment="1" applyProtection="1">
      <alignment horizontal="left" vertical="center" wrapText="1"/>
    </xf>
    <xf numFmtId="0" fontId="18" fillId="2" borderId="61" xfId="2" applyFont="1" applyFill="1" applyBorder="1" applyAlignment="1" applyProtection="1">
      <alignment horizontal="left" vertical="center" wrapText="1"/>
    </xf>
    <xf numFmtId="0" fontId="18" fillId="2" borderId="3" xfId="2" applyFont="1" applyFill="1" applyBorder="1" applyAlignment="1" applyProtection="1">
      <alignment horizontal="left" vertical="center" wrapText="1"/>
    </xf>
    <xf numFmtId="0" fontId="19" fillId="0" borderId="16" xfId="2" applyFont="1" applyBorder="1" applyAlignment="1" applyProtection="1">
      <alignment horizontal="left" vertical="center" wrapText="1"/>
    </xf>
    <xf numFmtId="0" fontId="19" fillId="0" borderId="19" xfId="2" applyFont="1" applyBorder="1" applyAlignment="1" applyProtection="1">
      <alignment horizontal="left" vertical="center" wrapText="1"/>
    </xf>
    <xf numFmtId="0" fontId="19" fillId="0" borderId="15" xfId="2" applyFont="1" applyBorder="1" applyAlignment="1" applyProtection="1">
      <alignment horizontal="left" vertical="center" wrapText="1"/>
    </xf>
    <xf numFmtId="0" fontId="21" fillId="2" borderId="2" xfId="2" applyFont="1" applyFill="1" applyBorder="1" applyAlignment="1" applyProtection="1">
      <alignment horizontal="left" vertical="center" wrapText="1"/>
    </xf>
    <xf numFmtId="49" fontId="16" fillId="0" borderId="0" xfId="2" applyNumberFormat="1" applyFont="1" applyAlignment="1" applyProtection="1">
      <alignment horizontal="left" vertical="center"/>
    </xf>
    <xf numFmtId="0" fontId="33" fillId="3" borderId="27" xfId="2" applyFont="1" applyFill="1" applyBorder="1" applyAlignment="1" applyProtection="1">
      <alignment horizontal="center" vertical="center" wrapText="1"/>
    </xf>
    <xf numFmtId="0" fontId="33" fillId="3" borderId="28" xfId="2" applyFont="1" applyFill="1" applyBorder="1" applyAlignment="1" applyProtection="1">
      <alignment horizontal="center" vertical="center" wrapText="1"/>
    </xf>
    <xf numFmtId="0" fontId="33" fillId="3" borderId="46" xfId="2" applyFont="1" applyFill="1" applyBorder="1" applyAlignment="1" applyProtection="1">
      <alignment horizontal="center" vertical="center" wrapText="1"/>
    </xf>
    <xf numFmtId="0" fontId="25" fillId="2" borderId="0" xfId="2" applyFont="1" applyFill="1" applyAlignment="1" applyProtection="1">
      <alignment vertical="center" wrapText="1"/>
    </xf>
    <xf numFmtId="0" fontId="19" fillId="8" borderId="65" xfId="2" applyFont="1" applyFill="1" applyBorder="1" applyAlignment="1" applyProtection="1">
      <alignment horizontal="left" vertical="center" shrinkToFit="1"/>
      <protection locked="0"/>
    </xf>
    <xf numFmtId="0" fontId="21" fillId="2" borderId="2" xfId="2" applyFont="1" applyFill="1" applyBorder="1" applyAlignment="1" applyProtection="1">
      <alignment horizontal="left" vertical="center"/>
    </xf>
    <xf numFmtId="0" fontId="19" fillId="0" borderId="26" xfId="2" applyFont="1" applyBorder="1" applyAlignment="1" applyProtection="1">
      <alignment horizontal="left" vertical="center" wrapText="1"/>
    </xf>
    <xf numFmtId="0" fontId="19" fillId="0" borderId="6" xfId="2" applyFont="1" applyBorder="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63" xfId="2" applyFont="1" applyBorder="1" applyAlignment="1" applyProtection="1">
      <alignment horizontal="left" vertical="center" wrapText="1"/>
    </xf>
    <xf numFmtId="0" fontId="25" fillId="2" borderId="87" xfId="2" applyFont="1" applyFill="1" applyBorder="1" applyAlignment="1" applyProtection="1">
      <alignment horizontal="left" vertical="center" wrapText="1"/>
    </xf>
    <xf numFmtId="0" fontId="25" fillId="2" borderId="88" xfId="2" applyFont="1" applyFill="1" applyBorder="1" applyAlignment="1" applyProtection="1">
      <alignment horizontal="left" vertical="center" wrapText="1"/>
    </xf>
    <xf numFmtId="0" fontId="25" fillId="2" borderId="80" xfId="2" applyFont="1" applyFill="1" applyBorder="1" applyAlignment="1" applyProtection="1">
      <alignment vertical="center" wrapText="1"/>
    </xf>
    <xf numFmtId="0" fontId="29" fillId="0" borderId="0" xfId="2" applyFont="1" applyBorder="1" applyAlignment="1" applyProtection="1">
      <alignment horizontal="left" vertical="center" wrapText="1"/>
    </xf>
    <xf numFmtId="0" fontId="25" fillId="2" borderId="41" xfId="2" applyFont="1" applyFill="1" applyBorder="1" applyAlignment="1" applyProtection="1">
      <alignment vertical="center" wrapText="1"/>
    </xf>
    <xf numFmtId="0" fontId="19" fillId="2" borderId="0" xfId="2" applyFont="1" applyFill="1" applyAlignment="1" applyProtection="1">
      <alignment horizontal="left" vertical="top" wrapText="1"/>
    </xf>
    <xf numFmtId="49" fontId="19" fillId="3" borderId="2" xfId="2" applyNumberFormat="1" applyFont="1" applyFill="1" applyBorder="1" applyAlignment="1" applyProtection="1">
      <alignment horizontal="center" vertical="center" wrapText="1"/>
    </xf>
    <xf numFmtId="49" fontId="19" fillId="3" borderId="3" xfId="2" applyNumberFormat="1" applyFont="1" applyFill="1" applyBorder="1" applyAlignment="1" applyProtection="1">
      <alignment horizontal="center" vertical="center" wrapText="1"/>
    </xf>
    <xf numFmtId="49" fontId="19" fillId="3" borderId="4" xfId="2" applyNumberFormat="1" applyFont="1" applyFill="1" applyBorder="1" applyAlignment="1" applyProtection="1">
      <alignment horizontal="center" vertical="center" wrapText="1"/>
    </xf>
    <xf numFmtId="49" fontId="19" fillId="3" borderId="16" xfId="2" applyNumberFormat="1" applyFont="1" applyFill="1" applyBorder="1" applyAlignment="1" applyProtection="1">
      <alignment horizontal="center" vertical="center" wrapText="1"/>
    </xf>
    <xf numFmtId="49" fontId="19" fillId="3" borderId="17" xfId="2" applyNumberFormat="1" applyFont="1" applyFill="1" applyBorder="1" applyAlignment="1" applyProtection="1">
      <alignment horizontal="center" vertical="center" wrapText="1"/>
    </xf>
    <xf numFmtId="49" fontId="19" fillId="3" borderId="26" xfId="2" applyNumberFormat="1" applyFont="1" applyFill="1" applyBorder="1" applyAlignment="1" applyProtection="1">
      <alignment horizontal="center" vertical="center" wrapText="1"/>
    </xf>
    <xf numFmtId="0" fontId="25" fillId="2" borderId="47" xfId="2" applyFont="1" applyFill="1" applyBorder="1" applyAlignment="1" applyProtection="1">
      <alignment vertical="center" wrapText="1"/>
    </xf>
    <xf numFmtId="0" fontId="25" fillId="2" borderId="41" xfId="2" applyFont="1" applyFill="1" applyBorder="1" applyAlignment="1" applyProtection="1">
      <alignment horizontal="left" vertical="center" wrapText="1"/>
    </xf>
    <xf numFmtId="0" fontId="25" fillId="2" borderId="73" xfId="2" applyFont="1" applyFill="1" applyBorder="1" applyAlignment="1" applyProtection="1">
      <alignment horizontal="left" vertical="center" wrapText="1"/>
    </xf>
    <xf numFmtId="0" fontId="25" fillId="2" borderId="117" xfId="2" applyFont="1" applyFill="1" applyBorder="1" applyAlignment="1" applyProtection="1">
      <alignment horizontal="left" vertical="center" wrapText="1"/>
    </xf>
    <xf numFmtId="0" fontId="25" fillId="2" borderId="47" xfId="2" applyFont="1" applyFill="1" applyBorder="1" applyAlignment="1" applyProtection="1">
      <alignment horizontal="left" vertical="center" wrapText="1"/>
    </xf>
    <xf numFmtId="0" fontId="25" fillId="2" borderId="80" xfId="2" applyFont="1" applyFill="1" applyBorder="1" applyAlignment="1" applyProtection="1">
      <alignment horizontal="left" vertical="center" wrapText="1"/>
    </xf>
    <xf numFmtId="0" fontId="25" fillId="2" borderId="49" xfId="2" applyFont="1" applyFill="1" applyBorder="1" applyAlignment="1" applyProtection="1">
      <alignment horizontal="left" vertical="center" wrapText="1"/>
    </xf>
    <xf numFmtId="0" fontId="19" fillId="2" borderId="65" xfId="2" applyFont="1" applyFill="1" applyBorder="1" applyAlignment="1" applyProtection="1">
      <alignment horizontal="left" vertical="center" wrapText="1"/>
    </xf>
    <xf numFmtId="0" fontId="19" fillId="2" borderId="108" xfId="2" applyFont="1" applyFill="1" applyBorder="1" applyAlignment="1" applyProtection="1">
      <alignment horizontal="left" vertical="center" wrapText="1"/>
    </xf>
    <xf numFmtId="0" fontId="19" fillId="3" borderId="36"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3" borderId="13" xfId="2" applyFont="1" applyFill="1" applyBorder="1" applyAlignment="1" applyProtection="1">
      <alignment horizontal="center" vertical="center"/>
    </xf>
    <xf numFmtId="0" fontId="19" fillId="3" borderId="16" xfId="2" applyFont="1" applyFill="1" applyBorder="1" applyAlignment="1" applyProtection="1">
      <alignment horizontal="center" vertical="center" wrapText="1"/>
    </xf>
    <xf numFmtId="0" fontId="19" fillId="3" borderId="17" xfId="2" applyFont="1" applyFill="1" applyBorder="1" applyAlignment="1" applyProtection="1">
      <alignment horizontal="center" vertical="center" wrapText="1"/>
    </xf>
    <xf numFmtId="0" fontId="19" fillId="3" borderId="26" xfId="2" applyFont="1" applyFill="1" applyBorder="1" applyAlignment="1" applyProtection="1">
      <alignment horizontal="center" vertical="center" wrapText="1"/>
    </xf>
    <xf numFmtId="0" fontId="25" fillId="2" borderId="114" xfId="2" applyFont="1" applyFill="1" applyBorder="1" applyAlignment="1" applyProtection="1">
      <alignment horizontal="left" vertical="center" wrapText="1"/>
    </xf>
    <xf numFmtId="0" fontId="25" fillId="2" borderId="97" xfId="2" applyFont="1" applyFill="1" applyBorder="1" applyAlignment="1" applyProtection="1">
      <alignment horizontal="left" vertical="center" wrapText="1"/>
    </xf>
    <xf numFmtId="0" fontId="19" fillId="2" borderId="87" xfId="2" applyFont="1" applyFill="1" applyBorder="1" applyAlignment="1" applyProtection="1">
      <alignment horizontal="left" vertical="center" wrapText="1"/>
    </xf>
    <xf numFmtId="0" fontId="19" fillId="2" borderId="120" xfId="2" applyFont="1" applyFill="1" applyBorder="1" applyAlignment="1" applyProtection="1">
      <alignment horizontal="left" vertical="center" wrapText="1"/>
    </xf>
    <xf numFmtId="0" fontId="19" fillId="0" borderId="121" xfId="2" applyFont="1" applyBorder="1" applyAlignment="1" applyProtection="1">
      <alignment horizontal="center" vertical="center" wrapText="1"/>
    </xf>
    <xf numFmtId="0" fontId="19" fillId="0" borderId="87" xfId="2" applyFont="1" applyBorder="1" applyAlignment="1" applyProtection="1">
      <alignment horizontal="center" vertical="center" wrapText="1"/>
    </xf>
    <xf numFmtId="0" fontId="19" fillId="0" borderId="88" xfId="2" applyFont="1" applyBorder="1" applyAlignment="1" applyProtection="1">
      <alignment horizontal="center" vertical="center" wrapText="1"/>
    </xf>
    <xf numFmtId="0" fontId="32" fillId="2" borderId="80" xfId="2" applyFont="1" applyFill="1" applyBorder="1" applyAlignment="1" applyProtection="1">
      <alignment horizontal="left" vertical="center" wrapText="1"/>
    </xf>
    <xf numFmtId="0" fontId="32" fillId="2" borderId="71" xfId="2" applyFont="1" applyFill="1" applyBorder="1" applyAlignment="1" applyProtection="1">
      <alignment horizontal="left" vertical="center" wrapText="1"/>
    </xf>
    <xf numFmtId="0" fontId="19" fillId="0" borderId="122"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92" xfId="2" applyFont="1" applyBorder="1" applyAlignment="1" applyProtection="1">
      <alignment horizontal="center" vertical="center" wrapText="1"/>
    </xf>
    <xf numFmtId="0" fontId="19" fillId="2" borderId="80" xfId="2" applyFont="1" applyFill="1" applyBorder="1" applyAlignment="1" applyProtection="1">
      <alignment horizontal="left" vertical="center" wrapText="1"/>
    </xf>
    <xf numFmtId="0" fontId="19" fillId="2" borderId="71" xfId="2" applyFont="1" applyFill="1" applyBorder="1" applyAlignment="1" applyProtection="1">
      <alignment horizontal="left" vertical="center" wrapText="1"/>
    </xf>
    <xf numFmtId="0" fontId="19" fillId="2" borderId="16" xfId="2" applyFont="1" applyFill="1" applyBorder="1" applyAlignment="1" applyProtection="1">
      <alignment horizontal="center" vertical="center" wrapText="1"/>
    </xf>
    <xf numFmtId="0" fontId="19" fillId="2" borderId="17" xfId="2" applyFont="1" applyFill="1" applyBorder="1" applyAlignment="1" applyProtection="1">
      <alignment horizontal="center" vertical="center" wrapText="1"/>
    </xf>
    <xf numFmtId="0" fontId="19" fillId="2" borderId="26"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15" xfId="2" applyFont="1" applyFill="1" applyBorder="1" applyAlignment="1" applyProtection="1">
      <alignment horizontal="center" vertical="center" wrapText="1"/>
    </xf>
    <xf numFmtId="0" fontId="19" fillId="2" borderId="63" xfId="2" applyFont="1" applyFill="1" applyBorder="1" applyAlignment="1" applyProtection="1">
      <alignment horizontal="center" vertical="center" wrapText="1"/>
    </xf>
    <xf numFmtId="0" fontId="19" fillId="2" borderId="88" xfId="2" applyFont="1" applyFill="1" applyBorder="1" applyAlignment="1" applyProtection="1">
      <alignment horizontal="left" vertical="center" wrapText="1"/>
    </xf>
    <xf numFmtId="0" fontId="19" fillId="0" borderId="0" xfId="2" applyFont="1" applyAlignment="1" applyProtection="1">
      <alignment horizontal="left" vertical="top" wrapText="1"/>
    </xf>
    <xf numFmtId="0" fontId="51" fillId="2" borderId="0" xfId="2" applyFont="1" applyFill="1" applyAlignment="1" applyProtection="1">
      <alignment horizontal="left" vertical="center" wrapText="1"/>
    </xf>
    <xf numFmtId="0" fontId="51"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51" fillId="2" borderId="0" xfId="2" applyFont="1" applyFill="1" applyAlignment="1" applyProtection="1">
      <alignment horizontal="center" vertical="center"/>
    </xf>
    <xf numFmtId="0" fontId="51" fillId="2" borderId="0" xfId="2" applyFont="1" applyFill="1" applyAlignment="1" applyProtection="1">
      <alignment horizontal="left" vertical="center" shrinkToFit="1"/>
    </xf>
    <xf numFmtId="0" fontId="19" fillId="0" borderId="122"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92" xfId="2" applyFont="1" applyBorder="1" applyAlignment="1" applyProtection="1">
      <alignment horizontal="center" vertical="center"/>
    </xf>
    <xf numFmtId="0" fontId="19" fillId="2" borderId="97" xfId="2" applyFont="1" applyFill="1" applyBorder="1" applyAlignment="1" applyProtection="1">
      <alignment horizontal="left" vertical="center"/>
    </xf>
    <xf numFmtId="0" fontId="19" fillId="2" borderId="123" xfId="2" applyFont="1" applyFill="1" applyBorder="1" applyAlignment="1" applyProtection="1">
      <alignment horizontal="left" vertical="center"/>
    </xf>
    <xf numFmtId="0" fontId="19" fillId="0" borderId="124" xfId="2" applyFont="1" applyBorder="1" applyAlignment="1" applyProtection="1">
      <alignment horizontal="center" vertical="center"/>
    </xf>
    <xf numFmtId="0" fontId="19" fillId="0" borderId="97" xfId="2" applyFont="1" applyBorder="1" applyAlignment="1" applyProtection="1">
      <alignment horizontal="center" vertical="center"/>
    </xf>
    <xf numFmtId="0" fontId="19" fillId="0" borderId="98" xfId="2" applyFont="1" applyBorder="1" applyAlignment="1" applyProtection="1">
      <alignment horizontal="center" vertical="center"/>
    </xf>
    <xf numFmtId="0" fontId="34" fillId="0" borderId="76" xfId="2" quotePrefix="1" applyFont="1" applyBorder="1" applyAlignment="1" applyProtection="1">
      <alignment horizontal="center" vertical="center"/>
    </xf>
    <xf numFmtId="0" fontId="34" fillId="0" borderId="72" xfId="2" quotePrefix="1" applyFont="1" applyBorder="1" applyAlignment="1" applyProtection="1">
      <alignment horizontal="center" vertical="center"/>
    </xf>
    <xf numFmtId="0" fontId="34" fillId="0" borderId="93" xfId="2" quotePrefix="1" applyFont="1" applyBorder="1" applyAlignment="1" applyProtection="1">
      <alignment horizontal="center" vertical="center"/>
    </xf>
    <xf numFmtId="0" fontId="32" fillId="0" borderId="125" xfId="2" applyFont="1" applyBorder="1" applyAlignment="1" applyProtection="1">
      <alignment horizontal="left" vertical="center"/>
    </xf>
    <xf numFmtId="0" fontId="32" fillId="0" borderId="47" xfId="2" applyFont="1" applyBorder="1" applyAlignment="1" applyProtection="1">
      <alignment horizontal="left" vertical="center"/>
    </xf>
    <xf numFmtId="0" fontId="32" fillId="0" borderId="48" xfId="2" applyFont="1" applyBorder="1" applyAlignment="1" applyProtection="1">
      <alignment horizontal="left" vertical="center"/>
    </xf>
    <xf numFmtId="0" fontId="32" fillId="0" borderId="91" xfId="2" applyFont="1" applyBorder="1" applyAlignment="1" applyProtection="1">
      <alignment horizontal="left" vertical="center"/>
    </xf>
    <xf numFmtId="0" fontId="32" fillId="0" borderId="80" xfId="2" applyFont="1" applyBorder="1" applyAlignment="1" applyProtection="1">
      <alignment horizontal="left" vertical="center"/>
    </xf>
    <xf numFmtId="0" fontId="32" fillId="0" borderId="71" xfId="2" applyFont="1" applyBorder="1" applyAlignment="1" applyProtection="1">
      <alignment horizontal="left" vertical="center"/>
    </xf>
    <xf numFmtId="0" fontId="32" fillId="0" borderId="81" xfId="2" applyFont="1" applyBorder="1" applyAlignment="1" applyProtection="1">
      <alignment horizontal="left" vertical="center"/>
    </xf>
    <xf numFmtId="0" fontId="32" fillId="0" borderId="41" xfId="2" applyFont="1" applyBorder="1" applyAlignment="1" applyProtection="1">
      <alignment horizontal="left" vertical="center"/>
    </xf>
    <xf numFmtId="0" fontId="32" fillId="0" borderId="42" xfId="2" applyFont="1" applyBorder="1" applyAlignment="1" applyProtection="1">
      <alignment horizontal="left" vertical="center"/>
    </xf>
    <xf numFmtId="0" fontId="51" fillId="2" borderId="0" xfId="2" applyFont="1" applyFill="1" applyAlignment="1" applyProtection="1">
      <alignment horizontal="center" vertical="center" wrapText="1"/>
    </xf>
    <xf numFmtId="0" fontId="18" fillId="2" borderId="0" xfId="2" applyFont="1" applyFill="1" applyAlignment="1" applyProtection="1">
      <alignment horizontal="center" vertical="center"/>
    </xf>
    <xf numFmtId="0" fontId="51" fillId="8" borderId="0" xfId="2" applyFont="1" applyFill="1" applyAlignment="1" applyProtection="1">
      <alignment vertical="center" shrinkToFit="1"/>
      <protection locked="0"/>
    </xf>
    <xf numFmtId="0" fontId="18" fillId="2" borderId="0" xfId="2" applyFont="1" applyFill="1" applyAlignment="1" applyProtection="1">
      <alignment horizontal="center" vertical="center" shrinkToFit="1"/>
    </xf>
    <xf numFmtId="0" fontId="28" fillId="3" borderId="1" xfId="2" applyFont="1" applyFill="1" applyBorder="1" applyAlignment="1" applyProtection="1">
      <alignment horizontal="center" vertical="center"/>
    </xf>
    <xf numFmtId="0" fontId="32" fillId="0" borderId="47" xfId="2" applyFont="1" applyBorder="1" applyAlignment="1" applyProtection="1">
      <alignment horizontal="left" vertical="center" wrapText="1"/>
    </xf>
    <xf numFmtId="0" fontId="32" fillId="0" borderId="48" xfId="2" applyFont="1" applyBorder="1" applyAlignment="1" applyProtection="1">
      <alignment horizontal="left" vertical="center" wrapText="1"/>
    </xf>
    <xf numFmtId="0" fontId="32" fillId="0" borderId="15" xfId="2" applyFont="1" applyBorder="1" applyAlignment="1" applyProtection="1">
      <alignment horizontal="left" vertical="center" wrapText="1"/>
    </xf>
    <xf numFmtId="0" fontId="32" fillId="0" borderId="20" xfId="2" applyFont="1" applyBorder="1" applyAlignment="1" applyProtection="1">
      <alignment horizontal="left" vertical="center" wrapText="1"/>
    </xf>
    <xf numFmtId="0" fontId="32" fillId="0" borderId="102" xfId="2" applyFont="1" applyBorder="1" applyAlignment="1" applyProtection="1">
      <alignment horizontal="center" vertical="center"/>
    </xf>
    <xf numFmtId="0" fontId="32" fillId="0" borderId="102" xfId="2" applyFont="1" applyBorder="1" applyAlignment="1" applyProtection="1">
      <alignment horizontal="left" vertical="center" wrapText="1"/>
    </xf>
    <xf numFmtId="0" fontId="32" fillId="0" borderId="129" xfId="2" applyFont="1" applyBorder="1" applyAlignment="1" applyProtection="1">
      <alignment horizontal="left" vertical="center" wrapText="1"/>
    </xf>
    <xf numFmtId="0" fontId="32" fillId="0" borderId="102" xfId="2" applyFont="1" applyBorder="1" applyAlignment="1" applyProtection="1">
      <alignment horizontal="left" vertical="center"/>
    </xf>
    <xf numFmtId="0" fontId="32" fillId="0" borderId="129" xfId="2" applyFont="1" applyBorder="1" applyAlignment="1" applyProtection="1">
      <alignment horizontal="left" vertical="center"/>
    </xf>
    <xf numFmtId="0" fontId="34" fillId="0" borderId="79" xfId="2" quotePrefix="1" applyFont="1" applyBorder="1" applyAlignment="1" applyProtection="1">
      <alignment horizontal="center" vertical="center"/>
    </xf>
    <xf numFmtId="0" fontId="34" fillId="0" borderId="126" xfId="2" quotePrefix="1" applyFont="1" applyBorder="1" applyAlignment="1" applyProtection="1">
      <alignment horizontal="center" vertical="center"/>
    </xf>
    <xf numFmtId="0" fontId="32" fillId="0" borderId="130" xfId="2" applyFont="1" applyBorder="1" applyAlignment="1" applyProtection="1">
      <alignment horizontal="center" vertical="center"/>
    </xf>
    <xf numFmtId="0" fontId="32" fillId="0" borderId="130" xfId="2" applyFont="1" applyBorder="1" applyAlignment="1" applyProtection="1">
      <alignment horizontal="left" vertical="center"/>
    </xf>
    <xf numFmtId="0" fontId="32" fillId="0" borderId="131" xfId="2" applyFont="1" applyBorder="1" applyAlignment="1" applyProtection="1">
      <alignment horizontal="left" vertical="center"/>
    </xf>
    <xf numFmtId="0" fontId="32" fillId="0" borderId="91" xfId="2" applyFont="1" applyBorder="1" applyAlignment="1" applyProtection="1">
      <alignment horizontal="center" vertical="center"/>
    </xf>
    <xf numFmtId="0" fontId="32" fillId="0" borderId="80" xfId="2" applyFont="1" applyBorder="1" applyAlignment="1" applyProtection="1">
      <alignment horizontal="center" vertical="center"/>
    </xf>
    <xf numFmtId="0" fontId="32" fillId="0" borderId="128" xfId="2" applyFont="1" applyBorder="1" applyAlignment="1" applyProtection="1">
      <alignment horizontal="center" vertical="center"/>
    </xf>
    <xf numFmtId="0" fontId="21" fillId="7" borderId="47" xfId="2" applyFont="1" applyFill="1" applyBorder="1" applyAlignment="1" applyProtection="1">
      <alignment horizontal="center" vertical="center"/>
      <protection locked="0"/>
    </xf>
    <xf numFmtId="0" fontId="21" fillId="7" borderId="48" xfId="2" applyFont="1" applyFill="1" applyBorder="1" applyAlignment="1" applyProtection="1">
      <alignment horizontal="center" vertical="center"/>
      <protection locked="0"/>
    </xf>
    <xf numFmtId="0" fontId="16" fillId="2" borderId="27" xfId="2" applyFont="1" applyFill="1" applyBorder="1" applyAlignment="1" applyProtection="1">
      <alignment horizontal="left" vertical="center" wrapText="1"/>
    </xf>
    <xf numFmtId="0" fontId="16" fillId="2" borderId="28" xfId="2" applyFont="1" applyFill="1" applyBorder="1" applyAlignment="1" applyProtection="1">
      <alignment horizontal="left" vertical="center" wrapText="1"/>
    </xf>
    <xf numFmtId="0" fontId="16" fillId="2" borderId="46" xfId="2" applyFont="1" applyFill="1" applyBorder="1" applyAlignment="1" applyProtection="1">
      <alignment horizontal="left" vertical="center" wrapText="1"/>
    </xf>
    <xf numFmtId="0" fontId="32" fillId="2" borderId="3" xfId="2" applyFont="1" applyFill="1" applyBorder="1" applyAlignment="1" applyProtection="1">
      <alignment horizontal="left" vertical="center"/>
    </xf>
    <xf numFmtId="177" fontId="28" fillId="0" borderId="16" xfId="3" applyNumberFormat="1" applyFont="1" applyFill="1" applyBorder="1" applyAlignment="1" applyProtection="1">
      <alignment horizontal="right" vertical="center"/>
    </xf>
    <xf numFmtId="177" fontId="28" fillId="0" borderId="17" xfId="3" applyNumberFormat="1" applyFont="1" applyFill="1" applyBorder="1" applyAlignment="1" applyProtection="1">
      <alignment horizontal="right" vertical="center"/>
    </xf>
    <xf numFmtId="177" fontId="28" fillId="0" borderId="50" xfId="3" applyNumberFormat="1" applyFont="1" applyFill="1" applyBorder="1" applyAlignment="1" applyProtection="1">
      <alignment horizontal="right" vertical="center"/>
    </xf>
    <xf numFmtId="0" fontId="32" fillId="2" borderId="4" xfId="2" applyFont="1" applyFill="1" applyBorder="1" applyAlignment="1" applyProtection="1">
      <alignment horizontal="left" vertical="center"/>
    </xf>
    <xf numFmtId="0" fontId="32" fillId="2" borderId="51" xfId="2" applyFont="1" applyFill="1" applyBorder="1" applyAlignment="1" applyProtection="1">
      <alignment horizontal="left" vertical="center" wrapText="1"/>
    </xf>
    <xf numFmtId="0" fontId="64" fillId="2" borderId="5" xfId="0" applyFont="1" applyFill="1" applyBorder="1" applyAlignment="1" applyProtection="1">
      <alignment horizontal="center" vertical="center" textRotation="255"/>
    </xf>
    <xf numFmtId="0" fontId="64" fillId="2" borderId="21" xfId="0" applyFont="1" applyFill="1" applyBorder="1" applyAlignment="1" applyProtection="1">
      <alignment horizontal="center" vertical="center" textRotation="255"/>
    </xf>
    <xf numFmtId="0" fontId="64" fillId="2" borderId="11" xfId="0" applyFont="1" applyFill="1" applyBorder="1" applyAlignment="1" applyProtection="1">
      <alignment horizontal="center" vertical="center" textRotation="255"/>
    </xf>
    <xf numFmtId="0" fontId="7" fillId="3" borderId="44" xfId="0" applyFont="1" applyFill="1" applyBorder="1" applyAlignment="1" applyProtection="1">
      <alignment horizontal="center" vertical="center" wrapText="1"/>
    </xf>
    <xf numFmtId="0" fontId="7" fillId="3" borderId="177"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88" fillId="2" borderId="150" xfId="0" applyFont="1" applyFill="1" applyBorder="1" applyAlignment="1" applyProtection="1">
      <alignment horizontal="center" vertical="center"/>
    </xf>
    <xf numFmtId="0" fontId="88" fillId="2" borderId="152" xfId="0" applyFont="1" applyFill="1" applyBorder="1" applyAlignment="1" applyProtection="1">
      <alignment horizontal="center" vertical="center"/>
    </xf>
    <xf numFmtId="0" fontId="88" fillId="2" borderId="139" xfId="0" applyFont="1" applyFill="1" applyBorder="1" applyAlignment="1" applyProtection="1">
      <alignment horizontal="center" vertical="center"/>
    </xf>
    <xf numFmtId="0" fontId="7" fillId="2" borderId="142" xfId="0" applyFont="1" applyFill="1" applyBorder="1" applyAlignment="1" applyProtection="1">
      <alignment horizontal="left" vertical="center" wrapText="1"/>
    </xf>
    <xf numFmtId="0" fontId="7" fillId="2" borderId="143" xfId="0" applyFont="1" applyFill="1" applyBorder="1" applyAlignment="1" applyProtection="1">
      <alignment horizontal="left" vertical="center" wrapText="1"/>
    </xf>
    <xf numFmtId="0" fontId="7" fillId="2" borderId="140" xfId="0" applyFont="1" applyFill="1" applyBorder="1" applyAlignment="1" applyProtection="1">
      <alignment horizontal="left" vertical="center" wrapText="1"/>
    </xf>
    <xf numFmtId="0" fontId="7" fillId="2" borderId="141" xfId="0" applyFont="1" applyFill="1" applyBorder="1" applyAlignment="1" applyProtection="1">
      <alignment horizontal="left" vertical="center" wrapText="1"/>
    </xf>
    <xf numFmtId="38" fontId="9" fillId="7" borderId="2" xfId="1" applyFont="1" applyFill="1" applyBorder="1" applyAlignment="1" applyProtection="1">
      <alignment vertical="center" shrinkToFit="1"/>
      <protection locked="0"/>
    </xf>
    <xf numFmtId="38" fontId="9" fillId="7" borderId="3" xfId="1" applyFont="1" applyFill="1" applyBorder="1" applyAlignment="1" applyProtection="1">
      <alignment vertical="center" shrinkToFit="1"/>
      <protection locked="0"/>
    </xf>
    <xf numFmtId="38" fontId="9" fillId="7" borderId="4" xfId="1" applyFont="1" applyFill="1" applyBorder="1" applyAlignment="1" applyProtection="1">
      <alignment vertical="center" shrinkToFit="1"/>
      <protection locked="0"/>
    </xf>
    <xf numFmtId="38" fontId="9" fillId="2" borderId="2" xfId="1" applyFont="1" applyFill="1" applyBorder="1" applyAlignment="1" applyProtection="1">
      <alignment vertical="center" shrinkToFit="1"/>
    </xf>
    <xf numFmtId="38" fontId="9" fillId="2" borderId="3" xfId="1" applyFont="1" applyFill="1" applyBorder="1" applyAlignment="1" applyProtection="1">
      <alignment vertical="center" shrinkToFit="1"/>
    </xf>
    <xf numFmtId="38" fontId="9" fillId="2" borderId="4" xfId="1" applyFont="1" applyFill="1" applyBorder="1" applyAlignment="1" applyProtection="1">
      <alignment vertical="center" shrinkToFit="1"/>
    </xf>
    <xf numFmtId="0" fontId="83" fillId="2" borderId="144" xfId="0" applyFont="1" applyFill="1" applyBorder="1" applyAlignment="1" applyProtection="1">
      <alignment horizontal="center" vertical="center" shrinkToFit="1"/>
    </xf>
    <xf numFmtId="0" fontId="83" fillId="2" borderId="145" xfId="0" applyFont="1" applyFill="1" applyBorder="1" applyAlignment="1" applyProtection="1">
      <alignment horizontal="center" vertical="center" shrinkToFit="1"/>
    </xf>
    <xf numFmtId="0" fontId="83" fillId="2" borderId="146" xfId="0" applyFont="1" applyFill="1" applyBorder="1" applyAlignment="1" applyProtection="1">
      <alignment horizontal="center" vertical="center" shrinkToFit="1"/>
    </xf>
    <xf numFmtId="176" fontId="83" fillId="2" borderId="147" xfId="0" applyNumberFormat="1" applyFont="1" applyFill="1" applyBorder="1" applyAlignment="1" applyProtection="1">
      <alignment horizontal="center" vertical="center" shrinkToFit="1"/>
    </xf>
    <xf numFmtId="176" fontId="83" fillId="2" borderId="148" xfId="0" applyNumberFormat="1" applyFont="1" applyFill="1" applyBorder="1" applyAlignment="1" applyProtection="1">
      <alignment horizontal="center" vertical="center" shrinkToFit="1"/>
    </xf>
    <xf numFmtId="176" fontId="83" fillId="2" borderId="149" xfId="0" applyNumberFormat="1" applyFont="1" applyFill="1" applyBorder="1" applyAlignment="1" applyProtection="1">
      <alignment horizontal="center" vertical="center" shrinkToFit="1"/>
    </xf>
    <xf numFmtId="2" fontId="8" fillId="7" borderId="2" xfId="0" applyNumberFormat="1" applyFont="1" applyFill="1" applyBorder="1" applyAlignment="1" applyProtection="1">
      <alignment horizontal="center" vertical="center" wrapText="1"/>
      <protection locked="0"/>
    </xf>
    <xf numFmtId="2" fontId="8" fillId="7" borderId="3" xfId="0" applyNumberFormat="1" applyFont="1" applyFill="1" applyBorder="1" applyAlignment="1" applyProtection="1">
      <alignment horizontal="center" vertical="center" wrapText="1"/>
      <protection locked="0"/>
    </xf>
    <xf numFmtId="2" fontId="8" fillId="7" borderId="4"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left" vertical="center"/>
    </xf>
    <xf numFmtId="0" fontId="8" fillId="2" borderId="52" xfId="0" applyFont="1" applyFill="1" applyBorder="1" applyAlignment="1" applyProtection="1">
      <alignment horizontal="left" vertical="center" wrapText="1"/>
    </xf>
    <xf numFmtId="0" fontId="8" fillId="2" borderId="77" xfId="0" applyFont="1" applyFill="1" applyBorder="1" applyAlignment="1" applyProtection="1">
      <alignment horizontal="left" vertical="center" wrapText="1"/>
    </xf>
    <xf numFmtId="0" fontId="8" fillId="2" borderId="5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8" fillId="2" borderId="94" xfId="0" applyFont="1" applyFill="1" applyBorder="1" applyAlignment="1" applyProtection="1">
      <alignment horizontal="left" vertical="center" wrapText="1"/>
    </xf>
    <xf numFmtId="0" fontId="8" fillId="2" borderId="65" xfId="0" applyFont="1" applyFill="1" applyBorder="1" applyAlignment="1" applyProtection="1">
      <alignment horizontal="left" vertical="center" wrapText="1"/>
    </xf>
    <xf numFmtId="0" fontId="8" fillId="2" borderId="108" xfId="0" applyFont="1" applyFill="1" applyBorder="1" applyAlignment="1" applyProtection="1">
      <alignment horizontal="left" vertical="center" wrapText="1"/>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86" fillId="2" borderId="1" xfId="0" applyFont="1" applyFill="1" applyBorder="1" applyAlignment="1" applyProtection="1">
      <alignment horizontal="left" vertical="center" wrapText="1"/>
    </xf>
    <xf numFmtId="0" fontId="7" fillId="2" borderId="159"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158" xfId="0" applyFont="1" applyFill="1" applyBorder="1" applyAlignment="1" applyProtection="1">
      <alignment horizontal="left" vertical="center" wrapText="1"/>
    </xf>
    <xf numFmtId="0" fontId="7" fillId="2" borderId="161" xfId="0" applyFont="1" applyFill="1" applyBorder="1" applyAlignment="1" applyProtection="1">
      <alignment horizontal="left" vertical="center" wrapText="1"/>
    </xf>
    <xf numFmtId="0" fontId="7" fillId="2" borderId="162" xfId="0" applyFont="1" applyFill="1" applyBorder="1" applyAlignment="1" applyProtection="1">
      <alignment horizontal="left" vertical="center" wrapText="1"/>
    </xf>
    <xf numFmtId="0" fontId="7" fillId="2" borderId="16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23" fillId="2" borderId="0" xfId="0" applyFont="1" applyFill="1" applyBorder="1" applyAlignment="1" applyProtection="1">
      <alignment horizontal="center" vertical="center"/>
    </xf>
    <xf numFmtId="0" fontId="74" fillId="2" borderId="139" xfId="0" applyFont="1" applyFill="1" applyBorder="1" applyAlignment="1" applyProtection="1">
      <alignment horizontal="center" vertical="center" wrapText="1"/>
    </xf>
    <xf numFmtId="0" fontId="74" fillId="3" borderId="150" xfId="0" applyFont="1" applyFill="1" applyBorder="1" applyAlignment="1" applyProtection="1">
      <alignment horizontal="center" vertical="center"/>
    </xf>
    <xf numFmtId="0" fontId="74" fillId="3" borderId="151" xfId="0" applyFont="1" applyFill="1" applyBorder="1" applyAlignment="1" applyProtection="1">
      <alignment horizontal="center" vertical="center"/>
    </xf>
    <xf numFmtId="0" fontId="74" fillId="3" borderId="152" xfId="0" applyFont="1" applyFill="1" applyBorder="1" applyAlignment="1" applyProtection="1">
      <alignment horizontal="center" vertical="center"/>
    </xf>
    <xf numFmtId="0" fontId="80" fillId="2" borderId="164" xfId="0" applyFont="1" applyFill="1" applyBorder="1" applyAlignment="1" applyProtection="1">
      <alignment horizontal="center" vertical="center"/>
    </xf>
    <xf numFmtId="0" fontId="74" fillId="2" borderId="139" xfId="0" applyFont="1" applyFill="1" applyBorder="1" applyAlignment="1" applyProtection="1">
      <alignment horizontal="center" vertical="center"/>
    </xf>
    <xf numFmtId="0" fontId="74" fillId="2" borderId="166" xfId="0" applyFont="1" applyFill="1" applyBorder="1" applyAlignment="1" applyProtection="1">
      <alignment horizontal="center" vertical="center"/>
    </xf>
    <xf numFmtId="0" fontId="74" fillId="0" borderId="139" xfId="0" applyFont="1" applyFill="1" applyBorder="1" applyAlignment="1" applyProtection="1">
      <alignment horizontal="center" vertical="center" shrinkToFit="1"/>
    </xf>
    <xf numFmtId="0" fontId="74" fillId="3" borderId="139" xfId="0" applyFont="1" applyFill="1" applyBorder="1" applyAlignment="1" applyProtection="1">
      <alignment horizontal="center" vertical="center"/>
    </xf>
    <xf numFmtId="38" fontId="80" fillId="2" borderId="139" xfId="1" applyFont="1" applyFill="1" applyBorder="1" applyAlignment="1" applyProtection="1">
      <alignment horizontal="right" vertical="center"/>
    </xf>
    <xf numFmtId="0" fontId="80" fillId="2" borderId="165" xfId="0" applyFont="1" applyFill="1" applyBorder="1" applyAlignment="1" applyProtection="1">
      <alignment horizontal="center" vertical="center"/>
    </xf>
    <xf numFmtId="0" fontId="74" fillId="2" borderId="164" xfId="0" applyFont="1" applyFill="1" applyBorder="1" applyAlignment="1" applyProtection="1">
      <alignment horizontal="center" vertical="center"/>
    </xf>
    <xf numFmtId="0" fontId="74" fillId="2" borderId="139" xfId="0" applyFont="1" applyFill="1" applyBorder="1" applyAlignment="1" applyProtection="1">
      <alignment horizontal="center" vertical="center" shrinkToFit="1"/>
    </xf>
    <xf numFmtId="0" fontId="62" fillId="2" borderId="2" xfId="0" applyFont="1" applyFill="1" applyBorder="1" applyAlignment="1" applyProtection="1">
      <alignment horizontal="left" vertical="center" wrapText="1"/>
    </xf>
    <xf numFmtId="0" fontId="62" fillId="2" borderId="3" xfId="0" applyFont="1" applyFill="1" applyBorder="1" applyAlignment="1" applyProtection="1">
      <alignment horizontal="left" vertical="center" wrapText="1"/>
    </xf>
    <xf numFmtId="0" fontId="7" fillId="2" borderId="173" xfId="0" applyFont="1" applyFill="1" applyBorder="1" applyAlignment="1" applyProtection="1">
      <alignment horizontal="right" vertical="center" wrapText="1"/>
      <protection locked="0"/>
    </xf>
    <xf numFmtId="0" fontId="7" fillId="2" borderId="4" xfId="0" applyFont="1" applyFill="1" applyBorder="1" applyAlignment="1" applyProtection="1">
      <alignment horizontal="right" vertical="center" wrapText="1"/>
      <protection locked="0"/>
    </xf>
    <xf numFmtId="0" fontId="89" fillId="2" borderId="139" xfId="0" applyFont="1" applyFill="1" applyBorder="1" applyAlignment="1" applyProtection="1">
      <alignment horizontal="center" vertical="center" wrapText="1"/>
    </xf>
    <xf numFmtId="0" fontId="7" fillId="2" borderId="11"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2" fillId="2" borderId="1" xfId="0" applyFont="1" applyFill="1" applyBorder="1" applyAlignment="1" applyProtection="1">
      <alignment horizontal="left" vertical="center" wrapText="1"/>
    </xf>
    <xf numFmtId="0" fontId="8" fillId="2" borderId="1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176" fontId="83" fillId="2" borderId="159" xfId="0" applyNumberFormat="1" applyFont="1" applyFill="1" applyBorder="1" applyAlignment="1" applyProtection="1">
      <alignment horizontal="center" vertical="center" shrinkToFit="1"/>
    </xf>
    <xf numFmtId="176" fontId="83" fillId="2" borderId="142" xfId="0" applyNumberFormat="1" applyFont="1" applyFill="1" applyBorder="1" applyAlignment="1" applyProtection="1">
      <alignment horizontal="center" vertical="center" shrinkToFit="1"/>
    </xf>
    <xf numFmtId="176" fontId="83" fillId="2" borderId="160" xfId="0" applyNumberFormat="1" applyFont="1" applyFill="1" applyBorder="1" applyAlignment="1" applyProtection="1">
      <alignment horizontal="center" vertical="center" shrinkToFit="1"/>
    </xf>
    <xf numFmtId="176" fontId="83" fillId="2" borderId="19" xfId="0" applyNumberFormat="1" applyFont="1" applyFill="1" applyBorder="1" applyAlignment="1" applyProtection="1">
      <alignment horizontal="center" vertical="center" shrinkToFit="1"/>
    </xf>
    <xf numFmtId="176" fontId="83" fillId="2" borderId="15" xfId="0" applyNumberFormat="1" applyFont="1" applyFill="1" applyBorder="1" applyAlignment="1" applyProtection="1">
      <alignment horizontal="center" vertical="center" shrinkToFit="1"/>
    </xf>
    <xf numFmtId="176" fontId="83" fillId="2" borderId="20" xfId="0" applyNumberFormat="1" applyFont="1" applyFill="1" applyBorder="1" applyAlignment="1" applyProtection="1">
      <alignment horizontal="center" vertical="center" shrinkToFit="1"/>
    </xf>
    <xf numFmtId="0" fontId="85" fillId="2" borderId="52" xfId="0" applyFont="1" applyFill="1" applyBorder="1" applyAlignment="1" applyProtection="1">
      <alignment horizontal="left" vertical="center" wrapText="1"/>
    </xf>
    <xf numFmtId="0" fontId="85" fillId="2" borderId="77" xfId="0" applyFont="1" applyFill="1" applyBorder="1" applyAlignment="1" applyProtection="1">
      <alignment horizontal="left" vertical="center" wrapText="1"/>
    </xf>
    <xf numFmtId="0" fontId="85" fillId="2" borderId="53"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85" fillId="2" borderId="0" xfId="0" applyFont="1" applyFill="1" applyBorder="1" applyAlignment="1" applyProtection="1">
      <alignment horizontal="left" vertical="center" wrapText="1"/>
    </xf>
    <xf numFmtId="0" fontId="85" fillId="2" borderId="43"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0" fontId="22" fillId="2" borderId="0" xfId="0" applyFont="1" applyFill="1" applyAlignment="1" applyProtection="1">
      <alignment horizontal="center"/>
    </xf>
    <xf numFmtId="176" fontId="82" fillId="2" borderId="11" xfId="0" applyNumberFormat="1" applyFont="1" applyFill="1" applyBorder="1" applyAlignment="1" applyProtection="1">
      <alignment horizontal="center" vertical="center" shrinkToFit="1"/>
    </xf>
    <xf numFmtId="0" fontId="83" fillId="2" borderId="137" xfId="0" applyFont="1" applyFill="1" applyBorder="1" applyAlignment="1" applyProtection="1">
      <alignment horizontal="center" vertical="center" shrinkToFit="1"/>
    </xf>
    <xf numFmtId="0" fontId="7" fillId="2" borderId="16"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protection locked="0"/>
    </xf>
    <xf numFmtId="38" fontId="86" fillId="2" borderId="20" xfId="1" applyFont="1" applyFill="1" applyBorder="1" applyAlignment="1" applyProtection="1">
      <alignment horizontal="center" vertical="center" shrinkToFit="1"/>
    </xf>
    <xf numFmtId="38" fontId="86" fillId="2" borderId="11" xfId="1" applyFont="1" applyFill="1" applyBorder="1" applyAlignment="1" applyProtection="1">
      <alignment horizontal="center" vertical="center" shrinkToFit="1"/>
    </xf>
    <xf numFmtId="38" fontId="63" fillId="2" borderId="176" xfId="1" applyFont="1" applyFill="1" applyBorder="1" applyAlignment="1" applyProtection="1">
      <alignment horizontal="right" shrinkToFit="1"/>
    </xf>
    <xf numFmtId="38" fontId="63" fillId="2" borderId="77" xfId="1" applyFont="1" applyFill="1" applyBorder="1" applyAlignment="1" applyProtection="1">
      <alignment horizontal="right" shrinkToFit="1"/>
    </xf>
    <xf numFmtId="38" fontId="63" fillId="2" borderId="6" xfId="1" applyFont="1" applyFill="1" applyBorder="1" applyAlignment="1" applyProtection="1">
      <alignment horizontal="right" shrinkToFit="1"/>
    </xf>
    <xf numFmtId="38" fontId="63" fillId="2" borderId="0" xfId="1" applyFont="1" applyFill="1" applyBorder="1" applyAlignment="1" applyProtection="1">
      <alignment horizontal="right" shrinkToFit="1"/>
    </xf>
    <xf numFmtId="0" fontId="64" fillId="2" borderId="16" xfId="0" applyFont="1" applyFill="1" applyBorder="1" applyAlignment="1" applyProtection="1">
      <alignment horizontal="left" vertical="center" wrapText="1"/>
    </xf>
    <xf numFmtId="0" fontId="64" fillId="2" borderId="17" xfId="0" applyFont="1" applyFill="1" applyBorder="1" applyAlignment="1" applyProtection="1">
      <alignment horizontal="left" vertical="center" wrapText="1"/>
    </xf>
    <xf numFmtId="0" fontId="64" fillId="2" borderId="18"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0"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19" xfId="0" applyFont="1" applyFill="1" applyBorder="1" applyAlignment="1" applyProtection="1">
      <alignment horizontal="left" vertical="center" wrapText="1"/>
    </xf>
    <xf numFmtId="0" fontId="64" fillId="2" borderId="15" xfId="0"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0" fontId="87" fillId="2" borderId="65" xfId="0" applyFont="1" applyFill="1" applyBorder="1" applyAlignment="1" applyProtection="1">
      <alignment horizontal="left" vertical="top" wrapText="1"/>
    </xf>
    <xf numFmtId="0" fontId="9" fillId="7"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shrinkToFit="1"/>
      <protection locked="0"/>
    </xf>
    <xf numFmtId="0" fontId="8" fillId="7" borderId="1" xfId="0" applyFont="1" applyFill="1" applyBorder="1" applyAlignment="1" applyProtection="1">
      <alignment horizontal="center" vertical="center" shrinkToFit="1"/>
      <protection locked="0"/>
    </xf>
    <xf numFmtId="0" fontId="9" fillId="7" borderId="1"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84" fillId="3" borderId="16" xfId="0" applyFont="1" applyFill="1" applyBorder="1" applyAlignment="1" applyProtection="1">
      <alignment horizontal="center" vertical="center"/>
    </xf>
    <xf numFmtId="0" fontId="84" fillId="3" borderId="17" xfId="0" applyFont="1" applyFill="1" applyBorder="1" applyAlignment="1" applyProtection="1">
      <alignment horizontal="center" vertical="center"/>
    </xf>
    <xf numFmtId="0" fontId="84" fillId="3" borderId="18"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62" fillId="3" borderId="1"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shrinkToFi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11" fillId="3" borderId="2"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8" fillId="3" borderId="1" xfId="0" applyFont="1" applyFill="1" applyBorder="1" applyAlignment="1" applyProtection="1">
      <alignment horizontal="center" vertical="center" wrapText="1"/>
    </xf>
    <xf numFmtId="0" fontId="83" fillId="4" borderId="52" xfId="0" applyFont="1" applyFill="1" applyBorder="1" applyAlignment="1" applyProtection="1">
      <alignment horizontal="center" vertical="center" shrinkToFit="1"/>
      <protection locked="0"/>
    </xf>
    <xf numFmtId="0" fontId="83" fillId="4" borderId="77" xfId="0" applyFont="1" applyFill="1" applyBorder="1" applyAlignment="1" applyProtection="1">
      <alignment horizontal="center" vertical="center" shrinkToFit="1"/>
      <protection locked="0"/>
    </xf>
    <xf numFmtId="0" fontId="83" fillId="4" borderId="53" xfId="0" applyFont="1" applyFill="1" applyBorder="1" applyAlignment="1" applyProtection="1">
      <alignment horizontal="center" vertical="center" shrinkToFit="1"/>
      <protection locked="0"/>
    </xf>
    <xf numFmtId="0" fontId="83" fillId="5" borderId="52" xfId="0" applyFont="1" applyFill="1" applyBorder="1" applyAlignment="1" applyProtection="1">
      <alignment horizontal="center" vertical="center" shrinkToFit="1"/>
      <protection locked="0"/>
    </xf>
    <xf numFmtId="0" fontId="83" fillId="5" borderId="77" xfId="0" applyFont="1" applyFill="1" applyBorder="1" applyAlignment="1" applyProtection="1">
      <alignment horizontal="center" vertical="center" shrinkToFit="1"/>
      <protection locked="0"/>
    </xf>
    <xf numFmtId="0" fontId="83" fillId="5" borderId="53" xfId="0" applyFont="1" applyFill="1" applyBorder="1" applyAlignment="1" applyProtection="1">
      <alignment horizontal="center" vertical="center" shrinkToFit="1"/>
      <protection locked="0"/>
    </xf>
    <xf numFmtId="0" fontId="83" fillId="6" borderId="58" xfId="0" applyFont="1" applyFill="1" applyBorder="1" applyAlignment="1" applyProtection="1">
      <alignment horizontal="center" vertical="center" shrinkToFit="1"/>
      <protection locked="0"/>
    </xf>
    <xf numFmtId="0" fontId="83" fillId="6" borderId="59" xfId="0" applyFont="1" applyFill="1" applyBorder="1" applyAlignment="1" applyProtection="1">
      <alignment horizontal="center" vertical="center" shrinkToFit="1"/>
      <protection locked="0"/>
    </xf>
    <xf numFmtId="0" fontId="83" fillId="6" borderId="60" xfId="0" applyFont="1" applyFill="1" applyBorder="1" applyAlignment="1" applyProtection="1">
      <alignment horizontal="center" vertical="center" shrinkToFit="1"/>
      <protection locked="0"/>
    </xf>
    <xf numFmtId="176" fontId="83" fillId="2" borderId="10" xfId="0" applyNumberFormat="1" applyFont="1" applyFill="1" applyBorder="1" applyAlignment="1" applyProtection="1">
      <alignment horizontal="center" vertical="center"/>
    </xf>
    <xf numFmtId="176" fontId="83" fillId="2" borderId="1" xfId="0" applyNumberFormat="1" applyFont="1" applyFill="1" applyBorder="1" applyAlignment="1" applyProtection="1">
      <alignment horizontal="center" vertical="center"/>
    </xf>
    <xf numFmtId="176" fontId="83" fillId="2" borderId="30" xfId="0" applyNumberFormat="1" applyFont="1" applyFill="1" applyBorder="1" applyAlignment="1" applyProtection="1">
      <alignment horizontal="center" vertical="center"/>
    </xf>
    <xf numFmtId="176" fontId="83" fillId="2" borderId="34" xfId="0" applyNumberFormat="1" applyFont="1" applyFill="1" applyBorder="1" applyAlignment="1" applyProtection="1">
      <alignment horizontal="center" vertical="center"/>
    </xf>
    <xf numFmtId="176" fontId="83" fillId="2" borderId="35" xfId="0" applyNumberFormat="1" applyFont="1" applyFill="1" applyBorder="1" applyAlignment="1" applyProtection="1">
      <alignment horizontal="center" vertical="center"/>
    </xf>
    <xf numFmtId="176" fontId="83" fillId="2" borderId="37" xfId="0" applyNumberFormat="1" applyFont="1" applyFill="1" applyBorder="1" applyAlignment="1" applyProtection="1">
      <alignment horizontal="center" vertical="center"/>
    </xf>
    <xf numFmtId="176" fontId="83" fillId="2" borderId="25" xfId="0" applyNumberFormat="1" applyFont="1" applyFill="1" applyBorder="1" applyAlignment="1" applyProtection="1">
      <alignment horizontal="center" vertical="center"/>
    </xf>
    <xf numFmtId="176" fontId="83" fillId="2" borderId="17" xfId="0" applyNumberFormat="1" applyFont="1" applyFill="1" applyBorder="1" applyAlignment="1" applyProtection="1">
      <alignment horizontal="center" vertical="center"/>
    </xf>
    <xf numFmtId="176" fontId="83" fillId="2" borderId="26" xfId="0" applyNumberFormat="1" applyFont="1" applyFill="1" applyBorder="1" applyAlignment="1" applyProtection="1">
      <alignment horizontal="center" vertical="center"/>
    </xf>
    <xf numFmtId="176" fontId="83" fillId="2" borderId="94" xfId="0" applyNumberFormat="1" applyFont="1" applyFill="1" applyBorder="1" applyAlignment="1" applyProtection="1">
      <alignment horizontal="center" vertical="center"/>
    </xf>
    <xf numFmtId="176" fontId="83" fillId="2" borderId="65" xfId="0" applyNumberFormat="1" applyFont="1" applyFill="1" applyBorder="1" applyAlignment="1" applyProtection="1">
      <alignment horizontal="center" vertical="center"/>
    </xf>
    <xf numFmtId="176" fontId="83" fillId="2" borderId="108" xfId="0" applyNumberFormat="1" applyFont="1" applyFill="1" applyBorder="1" applyAlignment="1" applyProtection="1">
      <alignment horizontal="center" vertical="center"/>
    </xf>
    <xf numFmtId="176" fontId="11" fillId="2" borderId="4" xfId="0" applyNumberFormat="1" applyFont="1" applyFill="1" applyBorder="1" applyAlignment="1" applyProtection="1">
      <alignment horizontal="center" vertical="center"/>
    </xf>
    <xf numFmtId="176" fontId="11" fillId="2" borderId="1" xfId="0" applyNumberFormat="1" applyFont="1" applyFill="1" applyBorder="1" applyAlignment="1" applyProtection="1">
      <alignment horizontal="center" vertical="center"/>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62" fillId="7" borderId="2" xfId="0" applyFont="1" applyFill="1" applyBorder="1" applyAlignment="1" applyProtection="1">
      <alignment horizontal="left" vertical="top" wrapText="1"/>
      <protection locked="0"/>
    </xf>
    <xf numFmtId="0" fontId="62" fillId="7" borderId="3" xfId="0" applyFont="1" applyFill="1" applyBorder="1" applyAlignment="1" applyProtection="1">
      <alignment horizontal="left" vertical="top" wrapText="1"/>
      <protection locked="0"/>
    </xf>
    <xf numFmtId="0" fontId="62" fillId="7" borderId="4" xfId="0" applyFont="1" applyFill="1" applyBorder="1" applyAlignment="1" applyProtection="1">
      <alignment horizontal="left" vertical="top" wrapText="1"/>
      <protection locked="0"/>
    </xf>
    <xf numFmtId="0" fontId="90" fillId="0" borderId="8" xfId="0" applyFont="1" applyFill="1" applyBorder="1" applyAlignment="1" applyProtection="1">
      <alignment horizontal="center" vertical="center" shrinkToFit="1"/>
    </xf>
    <xf numFmtId="0" fontId="90" fillId="0" borderId="9" xfId="0" applyFont="1" applyFill="1" applyBorder="1" applyAlignment="1" applyProtection="1">
      <alignment horizontal="center" vertical="center" shrinkToFit="1"/>
    </xf>
    <xf numFmtId="0" fontId="90" fillId="0" borderId="24"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4" fillId="2" borderId="0" xfId="0" applyFont="1" applyFill="1" applyAlignment="1" applyProtection="1">
      <alignment horizontal="left" vertical="center"/>
    </xf>
    <xf numFmtId="0" fontId="84" fillId="2" borderId="15" xfId="0" applyFont="1" applyFill="1" applyBorder="1" applyAlignment="1" applyProtection="1">
      <alignment horizontal="left"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82" fillId="2" borderId="58" xfId="0" applyFont="1" applyFill="1" applyBorder="1" applyAlignment="1" applyProtection="1">
      <alignment horizontal="center" vertical="center" shrinkToFit="1"/>
    </xf>
    <xf numFmtId="0" fontId="82" fillId="2" borderId="59" xfId="0" applyFont="1" applyFill="1" applyBorder="1" applyAlignment="1" applyProtection="1">
      <alignment horizontal="center" vertical="center" shrinkToFit="1"/>
    </xf>
    <xf numFmtId="0" fontId="82" fillId="2" borderId="60" xfId="0" applyFont="1" applyFill="1" applyBorder="1" applyAlignment="1" applyProtection="1">
      <alignment horizontal="center" vertical="center" shrinkToFit="1"/>
    </xf>
    <xf numFmtId="176" fontId="82" fillId="2" borderId="34" xfId="0" applyNumberFormat="1" applyFont="1" applyFill="1" applyBorder="1" applyAlignment="1" applyProtection="1">
      <alignment horizontal="center" vertical="center"/>
    </xf>
    <xf numFmtId="176" fontId="82" fillId="2" borderId="35" xfId="0" applyNumberFormat="1" applyFont="1" applyFill="1" applyBorder="1" applyAlignment="1" applyProtection="1">
      <alignment horizontal="center" vertical="center"/>
    </xf>
    <xf numFmtId="176" fontId="82" fillId="2" borderId="36" xfId="0" applyNumberFormat="1" applyFont="1" applyFill="1" applyBorder="1" applyAlignment="1" applyProtection="1">
      <alignment horizontal="center" vertical="center"/>
    </xf>
    <xf numFmtId="176" fontId="82" fillId="2" borderId="68" xfId="0" applyNumberFormat="1" applyFont="1" applyFill="1" applyBorder="1" applyAlignment="1" applyProtection="1">
      <alignment horizontal="center" vertical="center"/>
    </xf>
    <xf numFmtId="176" fontId="82" fillId="2" borderId="69" xfId="0" applyNumberFormat="1" applyFont="1" applyFill="1" applyBorder="1" applyAlignment="1" applyProtection="1">
      <alignment horizontal="center" vertical="center"/>
    </xf>
    <xf numFmtId="176" fontId="82" fillId="2" borderId="70" xfId="0" applyNumberFormat="1" applyFont="1" applyFill="1" applyBorder="1" applyAlignment="1" applyProtection="1">
      <alignment horizontal="center" vertical="center"/>
    </xf>
    <xf numFmtId="176" fontId="82" fillId="2" borderId="13" xfId="0" applyNumberFormat="1" applyFont="1" applyFill="1" applyBorder="1" applyAlignment="1" applyProtection="1">
      <alignment horizontal="center" vertical="center"/>
    </xf>
    <xf numFmtId="176" fontId="82" fillId="2" borderId="37" xfId="0" applyNumberFormat="1" applyFont="1" applyFill="1" applyBorder="1" applyAlignment="1" applyProtection="1">
      <alignment horizontal="center" vertical="center"/>
    </xf>
    <xf numFmtId="176" fontId="83" fillId="2" borderId="68" xfId="0" applyNumberFormat="1" applyFont="1" applyFill="1" applyBorder="1" applyAlignment="1" applyProtection="1">
      <alignment horizontal="center" vertical="center"/>
    </xf>
    <xf numFmtId="176" fontId="83" fillId="2" borderId="69" xfId="0" applyNumberFormat="1" applyFont="1" applyFill="1" applyBorder="1" applyAlignment="1" applyProtection="1">
      <alignment horizontal="center" vertical="center"/>
    </xf>
    <xf numFmtId="176" fontId="83" fillId="2" borderId="70" xfId="0" applyNumberFormat="1" applyFont="1" applyFill="1" applyBorder="1" applyAlignment="1" applyProtection="1">
      <alignment horizontal="center" vertical="center"/>
    </xf>
    <xf numFmtId="0" fontId="84" fillId="3" borderId="5" xfId="0" applyFont="1" applyFill="1" applyBorder="1" applyAlignment="1" applyProtection="1">
      <alignment horizontal="center" vertical="center"/>
    </xf>
    <xf numFmtId="0" fontId="90" fillId="0" borderId="22" xfId="0" applyFont="1" applyFill="1" applyBorder="1" applyAlignment="1" applyProtection="1">
      <alignment horizontal="center" vertical="center" shrinkToFit="1"/>
    </xf>
    <xf numFmtId="0" fontId="90" fillId="0" borderId="23" xfId="0" applyFont="1" applyFill="1" applyBorder="1" applyAlignment="1" applyProtection="1">
      <alignment horizontal="center" vertical="center" shrinkToFit="1"/>
    </xf>
    <xf numFmtId="38" fontId="86" fillId="2" borderId="19" xfId="1" applyFont="1" applyFill="1" applyBorder="1" applyAlignment="1" applyProtection="1">
      <alignment horizontal="center" vertical="center" shrinkToFit="1"/>
    </xf>
    <xf numFmtId="38" fontId="86" fillId="2" borderId="15" xfId="1" applyFont="1" applyFill="1" applyBorder="1" applyAlignment="1" applyProtection="1">
      <alignment horizontal="center" vertical="center" shrinkToFit="1"/>
    </xf>
    <xf numFmtId="38" fontId="63" fillId="2" borderId="16" xfId="1" applyFont="1" applyFill="1" applyBorder="1" applyAlignment="1" applyProtection="1">
      <alignment horizontal="right" shrinkToFit="1"/>
    </xf>
    <xf numFmtId="38" fontId="63" fillId="2" borderId="17" xfId="1" applyFont="1" applyFill="1" applyBorder="1" applyAlignment="1" applyProtection="1">
      <alignment horizontal="right" shrinkToFit="1"/>
    </xf>
    <xf numFmtId="0" fontId="90" fillId="0" borderId="58" xfId="0" applyFont="1" applyFill="1" applyBorder="1" applyAlignment="1" applyProtection="1">
      <alignment horizontal="center" vertical="center" shrinkToFit="1"/>
    </xf>
    <xf numFmtId="0" fontId="90" fillId="0" borderId="59" xfId="0" applyFont="1" applyFill="1" applyBorder="1" applyAlignment="1" applyProtection="1">
      <alignment horizontal="center" vertical="center" shrinkToFit="1"/>
    </xf>
    <xf numFmtId="0" fontId="90" fillId="0" borderId="60" xfId="0" applyFont="1" applyFill="1" applyBorder="1" applyAlignment="1" applyProtection="1">
      <alignment horizontal="center" vertical="center" shrinkToFit="1"/>
    </xf>
    <xf numFmtId="0" fontId="74" fillId="2" borderId="150" xfId="0" applyFont="1" applyFill="1" applyBorder="1" applyAlignment="1" applyProtection="1">
      <alignment horizontal="center" vertical="center"/>
    </xf>
    <xf numFmtId="0" fontId="74" fillId="2" borderId="151" xfId="0" applyFont="1" applyFill="1" applyBorder="1" applyAlignment="1" applyProtection="1">
      <alignment horizontal="center" vertical="center"/>
    </xf>
    <xf numFmtId="0" fontId="74" fillId="2" borderId="152" xfId="0" applyFont="1" applyFill="1" applyBorder="1" applyAlignment="1" applyProtection="1">
      <alignment horizontal="center" vertical="center"/>
    </xf>
    <xf numFmtId="38" fontId="80" fillId="2" borderId="150" xfId="1" applyFont="1" applyFill="1" applyBorder="1" applyAlignment="1" applyProtection="1">
      <alignment horizontal="right" vertical="center"/>
    </xf>
    <xf numFmtId="38" fontId="80" fillId="2" borderId="151" xfId="1" applyFont="1" applyFill="1" applyBorder="1" applyAlignment="1" applyProtection="1">
      <alignment horizontal="right" vertical="center"/>
    </xf>
    <xf numFmtId="38" fontId="80" fillId="2" borderId="152" xfId="1" applyFont="1" applyFill="1" applyBorder="1" applyAlignment="1" applyProtection="1">
      <alignment horizontal="right" vertical="center"/>
    </xf>
    <xf numFmtId="0" fontId="8"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63" fillId="2" borderId="5" xfId="0" applyFont="1" applyFill="1" applyBorder="1" applyAlignment="1" applyProtection="1">
      <alignment horizontal="center" vertical="center"/>
    </xf>
    <xf numFmtId="0" fontId="63" fillId="2" borderId="1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7" fillId="2" borderId="150" xfId="0" applyFont="1" applyFill="1" applyBorder="1" applyAlignment="1" applyProtection="1">
      <alignment horizontal="center" vertical="center"/>
    </xf>
    <xf numFmtId="0" fontId="7" fillId="2" borderId="152" xfId="0" applyFont="1" applyFill="1" applyBorder="1" applyAlignment="1" applyProtection="1">
      <alignment horizontal="center" vertical="center"/>
    </xf>
    <xf numFmtId="0" fontId="88" fillId="2" borderId="174" xfId="0" applyFont="1" applyFill="1" applyBorder="1" applyAlignment="1" applyProtection="1">
      <alignment horizontal="center" vertical="center"/>
    </xf>
    <xf numFmtId="0" fontId="88" fillId="2" borderId="175" xfId="0" applyFont="1" applyFill="1" applyBorder="1" applyAlignment="1" applyProtection="1">
      <alignment horizontal="center" vertical="center"/>
    </xf>
    <xf numFmtId="0" fontId="88" fillId="2" borderId="139" xfId="0" applyFont="1" applyFill="1" applyBorder="1" applyAlignment="1" applyProtection="1">
      <alignment horizontal="center" vertical="center" wrapText="1"/>
    </xf>
    <xf numFmtId="0" fontId="74" fillId="2" borderId="139" xfId="0" applyFont="1" applyFill="1" applyBorder="1" applyAlignment="1">
      <alignment horizontal="center" vertical="center" shrinkToFit="1"/>
    </xf>
    <xf numFmtId="0" fontId="74" fillId="2" borderId="139" xfId="0" applyFont="1" applyFill="1" applyBorder="1" applyAlignment="1">
      <alignment horizontal="center" vertical="center"/>
    </xf>
    <xf numFmtId="0" fontId="74" fillId="3" borderId="139" xfId="0" applyFont="1" applyFill="1" applyBorder="1" applyAlignment="1">
      <alignment horizontal="center" vertical="center"/>
    </xf>
    <xf numFmtId="2" fontId="9" fillId="7" borderId="2" xfId="0" applyNumberFormat="1" applyFont="1" applyFill="1" applyBorder="1" applyAlignment="1" applyProtection="1">
      <alignment horizontal="center" vertical="center" wrapText="1"/>
      <protection locked="0"/>
    </xf>
    <xf numFmtId="2" fontId="9" fillId="7" borderId="3" xfId="0" applyNumberFormat="1" applyFont="1" applyFill="1" applyBorder="1" applyAlignment="1" applyProtection="1">
      <alignment horizontal="center" vertical="center" wrapText="1"/>
      <protection locked="0"/>
    </xf>
    <xf numFmtId="2" fontId="9" fillId="7" borderId="4" xfId="0" applyNumberFormat="1" applyFont="1" applyFill="1" applyBorder="1" applyAlignment="1" applyProtection="1">
      <alignment horizontal="center" vertical="center" wrapText="1"/>
      <protection locked="0"/>
    </xf>
    <xf numFmtId="176" fontId="83" fillId="2" borderId="11" xfId="0" applyNumberFormat="1" applyFont="1" applyFill="1" applyBorder="1" applyAlignment="1" applyProtection="1">
      <alignment horizontal="center" vertical="center" shrinkToFit="1"/>
    </xf>
    <xf numFmtId="0" fontId="87" fillId="0" borderId="52"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52" xfId="0" applyFont="1" applyBorder="1" applyAlignment="1">
      <alignment horizontal="center" vertical="center"/>
    </xf>
    <xf numFmtId="0" fontId="87" fillId="0" borderId="77" xfId="0" applyFont="1" applyBorder="1" applyAlignment="1">
      <alignment horizontal="center" vertical="center"/>
    </xf>
    <xf numFmtId="0" fontId="87" fillId="0" borderId="53" xfId="0" applyFont="1" applyBorder="1" applyAlignment="1">
      <alignment horizontal="center" vertical="center"/>
    </xf>
    <xf numFmtId="0" fontId="99" fillId="0" borderId="58" xfId="0" applyFont="1" applyBorder="1" applyAlignment="1">
      <alignment horizontal="center" vertical="center" wrapText="1"/>
    </xf>
    <xf numFmtId="0" fontId="99" fillId="0" borderId="59"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108"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24" xfId="0" applyFont="1" applyBorder="1" applyAlignment="1">
      <alignment horizontal="center" vertical="center" wrapText="1"/>
    </xf>
    <xf numFmtId="0" fontId="87" fillId="0" borderId="27" xfId="0" applyFont="1" applyBorder="1" applyAlignment="1">
      <alignment horizontal="center" vertical="center" wrapText="1"/>
    </xf>
    <xf numFmtId="0" fontId="87" fillId="0" borderId="28" xfId="0" applyFont="1" applyBorder="1" applyAlignment="1">
      <alignment horizontal="center" vertical="center" wrapText="1"/>
    </xf>
    <xf numFmtId="0" fontId="87" fillId="0" borderId="46" xfId="0" applyFont="1" applyBorder="1" applyAlignment="1">
      <alignment horizontal="center" vertical="center" wrapText="1"/>
    </xf>
    <xf numFmtId="0" fontId="64" fillId="0" borderId="69" xfId="0" applyFont="1" applyBorder="1" applyAlignment="1">
      <alignment horizontal="center" vertical="center" wrapText="1"/>
    </xf>
    <xf numFmtId="0" fontId="87" fillId="0" borderId="18" xfId="0" applyFont="1" applyBorder="1" applyAlignment="1">
      <alignment horizontal="center" vertical="center" wrapText="1"/>
    </xf>
    <xf numFmtId="0" fontId="87" fillId="0" borderId="5" xfId="0" applyFont="1" applyBorder="1" applyAlignment="1">
      <alignment horizontal="center" vertical="center" wrapText="1"/>
    </xf>
    <xf numFmtId="0" fontId="87" fillId="0" borderId="32" xfId="0" applyFont="1" applyBorder="1" applyAlignment="1">
      <alignment horizontal="center" vertical="center" wrapText="1"/>
    </xf>
    <xf numFmtId="0" fontId="98" fillId="0" borderId="167" xfId="2" applyFont="1" applyBorder="1" applyAlignment="1">
      <alignment horizontal="center" vertical="center" wrapText="1"/>
    </xf>
    <xf numFmtId="0" fontId="98" fillId="0" borderId="168" xfId="2" applyFont="1" applyBorder="1" applyAlignment="1">
      <alignment horizontal="center" vertical="center" wrapText="1"/>
    </xf>
    <xf numFmtId="0" fontId="98" fillId="0" borderId="169" xfId="2" applyFont="1" applyBorder="1" applyAlignment="1">
      <alignment horizontal="center" vertical="center" wrapText="1"/>
    </xf>
    <xf numFmtId="0" fontId="98" fillId="0" borderId="170" xfId="2" applyFont="1" applyBorder="1" applyAlignment="1">
      <alignment horizontal="center" vertical="center" wrapText="1"/>
    </xf>
    <xf numFmtId="0" fontId="98" fillId="0" borderId="171" xfId="2" applyFont="1" applyBorder="1" applyAlignment="1">
      <alignment horizontal="center" vertical="center" wrapText="1"/>
    </xf>
    <xf numFmtId="0" fontId="98" fillId="0" borderId="172" xfId="2" applyFont="1" applyBorder="1" applyAlignment="1">
      <alignment horizontal="center" vertical="center" wrapText="1"/>
    </xf>
    <xf numFmtId="0" fontId="87" fillId="0" borderId="22" xfId="2" applyFont="1" applyBorder="1" applyAlignment="1">
      <alignment horizontal="center" vertical="center" wrapText="1"/>
    </xf>
    <xf numFmtId="0" fontId="87" fillId="0" borderId="10" xfId="2" applyFont="1" applyBorder="1" applyAlignment="1">
      <alignment horizontal="center" vertical="center" wrapText="1"/>
    </xf>
    <xf numFmtId="0" fontId="87" fillId="0" borderId="24" xfId="2" applyFont="1" applyBorder="1" applyAlignment="1">
      <alignment horizontal="center" vertical="center" wrapText="1"/>
    </xf>
    <xf numFmtId="0" fontId="87" fillId="0" borderId="30" xfId="2" applyFont="1" applyBorder="1" applyAlignment="1">
      <alignment horizontal="center" vertical="center" wrapText="1"/>
    </xf>
    <xf numFmtId="0" fontId="64" fillId="0" borderId="55" xfId="0" applyFont="1" applyBorder="1" applyAlignment="1">
      <alignment horizontal="center" vertical="center" wrapText="1"/>
    </xf>
    <xf numFmtId="0" fontId="64" fillId="0" borderId="57" xfId="0" applyFont="1" applyBorder="1" applyAlignment="1">
      <alignment horizontal="center" vertical="center" wrapText="1"/>
    </xf>
    <xf numFmtId="0" fontId="64" fillId="0" borderId="43" xfId="0" applyFont="1" applyBorder="1" applyAlignment="1">
      <alignment horizontal="center" vertical="center" wrapText="1"/>
    </xf>
    <xf numFmtId="0" fontId="73" fillId="0" borderId="1" xfId="2" applyFont="1" applyBorder="1" applyAlignment="1">
      <alignment horizontal="center" vertical="center" wrapText="1"/>
    </xf>
    <xf numFmtId="0" fontId="70" fillId="0" borderId="1" xfId="2" applyFont="1" applyBorder="1" applyAlignment="1">
      <alignment horizontal="center" vertical="center" wrapText="1"/>
    </xf>
    <xf numFmtId="0" fontId="73" fillId="0" borderId="5" xfId="2" applyFont="1" applyBorder="1" applyAlignment="1">
      <alignment horizontal="center" vertical="center" wrapText="1"/>
    </xf>
    <xf numFmtId="0" fontId="73" fillId="0" borderId="21" xfId="2" applyFont="1" applyBorder="1" applyAlignment="1">
      <alignment horizontal="center" vertical="center" wrapText="1"/>
    </xf>
    <xf numFmtId="0" fontId="73" fillId="0" borderId="11" xfId="2" applyFont="1" applyBorder="1" applyAlignment="1">
      <alignment horizontal="center" vertical="center" wrapText="1"/>
    </xf>
    <xf numFmtId="0" fontId="73" fillId="7" borderId="1" xfId="0" applyFont="1" applyFill="1" applyBorder="1" applyAlignment="1">
      <alignment horizontal="center" vertical="center"/>
    </xf>
  </cellXfs>
  <cellStyles count="6">
    <cellStyle name="パーセント 2" xfId="4" xr:uid="{8BD5914D-6A19-4C98-82B8-CEBE6790B8D9}"/>
    <cellStyle name="ハイパーリンク" xfId="5" builtinId="8"/>
    <cellStyle name="桁区切り" xfId="1" builtinId="6"/>
    <cellStyle name="桁区切り 2" xfId="3" xr:uid="{B7DAC9CA-2825-4E21-96B3-F9AE8E66766C}"/>
    <cellStyle name="標準" xfId="0" builtinId="0"/>
    <cellStyle name="標準 2" xfId="2" xr:uid="{1CDB1B3E-BF39-49D8-9C81-6763D0DEB1B1}"/>
  </cellStyles>
  <dxfs count="353">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patternFill>
      </fill>
    </dxf>
    <dxf>
      <fill>
        <patternFill>
          <bgColor theme="7"/>
        </patternFill>
      </fill>
    </dxf>
    <dxf>
      <font>
        <color rgb="FFA0A0A0"/>
      </font>
      <fill>
        <patternFill>
          <bgColor rgb="FFA0A0A0"/>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ill>
        <patternFill>
          <bgColor theme="0" tint="-4.9989318521683403E-2"/>
        </patternFill>
      </fill>
    </dxf>
    <dxf>
      <font>
        <color rgb="FFDDD9C4"/>
      </font>
      <fill>
        <patternFill patternType="solid">
          <bgColor rgb="FFDDD9C4"/>
        </patternFill>
      </fill>
      <border>
        <left/>
        <right/>
        <top/>
        <bottom/>
        <vertical/>
        <horizontal/>
      </border>
    </dxf>
    <dxf>
      <font>
        <color rgb="FFA0A0A0"/>
      </font>
      <fill>
        <patternFill patternType="solid">
          <bgColor theme="0" tint="-0.34998626667073579"/>
        </patternFill>
      </fill>
      <border>
        <left/>
        <right/>
        <top/>
        <vertical/>
        <horizontal/>
      </border>
    </dxf>
    <dxf>
      <font>
        <color rgb="FFDDD9C4"/>
      </font>
      <fill>
        <patternFill patternType="solid">
          <bgColor rgb="FFDDD9C4"/>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border>
    </dxf>
    <dxf>
      <font>
        <color rgb="FFDDD9C4"/>
      </font>
      <fill>
        <patternFill>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bottom/>
        <vertical/>
        <horizontal/>
      </border>
    </dxf>
  </dxfs>
  <tableStyles count="0" defaultTableStyle="TableStyleMedium2" defaultPivotStyle="PivotStyleLight16"/>
  <colors>
    <mruColors>
      <color rgb="FFCCFFCC"/>
      <color rgb="FFDDFFFF"/>
      <color rgb="FFFFFFCC"/>
      <color rgb="FFDDD9C4"/>
      <color rgb="FFD0CECE"/>
      <color rgb="FFFFFFFF"/>
      <color rgb="FFA0A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trlProps/ctrlProp1.xml><?xml version="1.0" encoding="utf-8"?>
<formControlPr xmlns="http://schemas.microsoft.com/office/spreadsheetml/2009/9/main" objectType="CheckBox" fmlaLink="$AM$36" lockText="1" noThreeD="1"/>
</file>

<file path=xl/ctrlProps/ctrlProp10.xml><?xml version="1.0" encoding="utf-8"?>
<formControlPr xmlns="http://schemas.microsoft.com/office/spreadsheetml/2009/9/main" objectType="CheckBox" fmlaLink="$AR$52" lockText="1" noThreeD="1"/>
</file>

<file path=xl/ctrlProps/ctrlProp100.xml><?xml version="1.0" encoding="utf-8"?>
<formControlPr xmlns="http://schemas.microsoft.com/office/spreadsheetml/2009/9/main" objectType="Radio" checked="Checked"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P$58"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Radio" firstButton="1" fmlaLink="$AP$60" lockText="1" noThreeD="1"/>
</file>

<file path=xl/ctrlProps/ctrlProp11.xml><?xml version="1.0" encoding="utf-8"?>
<formControlPr xmlns="http://schemas.microsoft.com/office/spreadsheetml/2009/9/main" objectType="CheckBox" fmlaLink="$AR$53"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Radio" firstButton="1" fmlaLink="$AH$5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firstButton="1" fmlaLink="$AH$58"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Radio" firstButton="1" fmlaLink="$AH$59"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fmlaLink="$AR$54" lockText="1" noThreeD="1"/>
</file>

<file path=xl/ctrlProps/ctrlProp120.xml><?xml version="1.0" encoding="utf-8"?>
<formControlPr xmlns="http://schemas.microsoft.com/office/spreadsheetml/2009/9/main" objectType="Radio" firstButton="1" fmlaLink="$AH$63"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Radio" firstButton="1" fmlaLink="$AP$63"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60"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M$99" lockText="1" noThreeD="1"/>
</file>

<file path=xl/ctrlProps/ctrlProp130.xml><?xml version="1.0" encoding="utf-8"?>
<formControlPr xmlns="http://schemas.microsoft.com/office/spreadsheetml/2009/9/main" objectType="Radio" checked="Checked"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M$100"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AP$62"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Radio" firstButton="1" fmlaLink="$AP$57"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firstButton="1" fmlaLink="$AP$59"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Radio" firstButton="1" fmlaLink="$AH$61"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fmlaLink="$AM$107" lockText="1" noThreeD="1"/>
</file>

<file path=xl/ctrlProps/ctrlProp150.xml><?xml version="1.0" encoding="utf-8"?>
<formControlPr xmlns="http://schemas.microsoft.com/office/spreadsheetml/2009/9/main" objectType="Radio" firstButton="1" fmlaLink="$AH$62"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AP$61"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Radio" firstButton="1" fmlaLink="$AP$58"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lockText="1" noThreeD="1"/>
</file>

<file path=xl/ctrlProps/ctrlProp158.xml><?xml version="1.0" encoding="utf-8"?>
<formControlPr xmlns="http://schemas.microsoft.com/office/spreadsheetml/2009/9/main" objectType="Radio" firstButton="1" fmlaLink="$AP$60"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M$108" lockText="1"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Radio" firstButton="1" fmlaLink="$AH$57"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firstButton="1" fmlaLink="$AH$58"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checked="Checked" lockText="1" noThreeD="1"/>
</file>

<file path=xl/ctrlProps/ctrlProp166.xml><?xml version="1.0" encoding="utf-8"?>
<formControlPr xmlns="http://schemas.microsoft.com/office/spreadsheetml/2009/9/main" objectType="Radio" firstButton="1" fmlaLink="$AH$5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firstButton="1" fmlaLink="$AH$63" lockText="1" noThreeD="1"/>
</file>

<file path=xl/ctrlProps/ctrlProp17.xml><?xml version="1.0" encoding="utf-8"?>
<formControlPr xmlns="http://schemas.microsoft.com/office/spreadsheetml/2009/9/main" objectType="CheckBox" fmlaLink="$AM$118" lockText="1"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Radio" firstButton="1" fmlaLink="$AP$63" lockText="1" noThreeD="1"/>
</file>

<file path=xl/ctrlProps/ctrlProp172.xml><?xml version="1.0" encoding="utf-8"?>
<formControlPr xmlns="http://schemas.microsoft.com/office/spreadsheetml/2009/9/main" objectType="Radio" checked="Checked"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fmlaLink="$AH$60"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CheckBox" fmlaLink="$AM$119"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fmlaLink="$AR$107" lockText="1" noThreeD="1"/>
</file>

<file path=xl/ctrlProps/ctrlProp190.xml><?xml version="1.0" encoding="utf-8"?>
<formControlPr xmlns="http://schemas.microsoft.com/office/spreadsheetml/2009/9/main" objectType="Radio" firstButton="1" fmlaLink="$AP$62" lockText="1" noThreeD="1"/>
</file>

<file path=xl/ctrlProps/ctrlProp191.xml><?xml version="1.0" encoding="utf-8"?>
<formControlPr xmlns="http://schemas.microsoft.com/office/spreadsheetml/2009/9/main" objectType="Radio" checked="Checked" lockText="1" noThreeD="1"/>
</file>

<file path=xl/ctrlProps/ctrlProp192.xml><?xml version="1.0" encoding="utf-8"?>
<formControlPr xmlns="http://schemas.microsoft.com/office/spreadsheetml/2009/9/main" objectType="Radio" firstButton="1" fmlaLink="$AP$57"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firstButton="1" fmlaLink="$AP$59"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checked="Checked" lockText="1" noThreeD="1"/>
</file>

<file path=xl/ctrlProps/ctrlProp197.xml><?xml version="1.0" encoding="utf-8"?>
<formControlPr xmlns="http://schemas.microsoft.com/office/spreadsheetml/2009/9/main" objectType="Radio" firstButton="1" fmlaLink="$AH$61" lockText="1" noThreeD="1"/>
</file>

<file path=xl/ctrlProps/ctrlProp198.xml><?xml version="1.0" encoding="utf-8"?>
<formControlPr xmlns="http://schemas.microsoft.com/office/spreadsheetml/2009/9/main" objectType="Radio" checked="Checked" lockText="1" noThreeD="1"/>
</file>

<file path=xl/ctrlProps/ctrlProp199.xml><?xml version="1.0" encoding="utf-8"?>
<formControlPr xmlns="http://schemas.microsoft.com/office/spreadsheetml/2009/9/main" objectType="Radio" firstButton="1" fmlaLink="$AH$6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R$108"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AP$61"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firstButton="1" fmlaLink="$AP$58"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checked="Checked" lockText="1" noThreeD="1"/>
</file>

<file path=xl/ctrlProps/ctrlProp207.xml><?xml version="1.0" encoding="utf-8"?>
<formControlPr xmlns="http://schemas.microsoft.com/office/spreadsheetml/2009/9/main" objectType="Radio" firstButton="1" fmlaLink="$AP$60"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fmlaLink="$AR$117" lockText="1" noThreeD="1"/>
</file>

<file path=xl/ctrlProps/ctrlProp210.xml><?xml version="1.0" encoding="utf-8"?>
<formControlPr xmlns="http://schemas.microsoft.com/office/spreadsheetml/2009/9/main" objectType="Radio" firstButton="1" fmlaLink="$AH$57"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AH$58"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lockText="1" noThreeD="1"/>
</file>

<file path=xl/ctrlProps/ctrlProp215.xml><?xml version="1.0" encoding="utf-8"?>
<formControlPr xmlns="http://schemas.microsoft.com/office/spreadsheetml/2009/9/main" objectType="Radio" firstButton="1" fmlaLink="$AH$59"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checked="Checked" lockText="1" noThreeD="1"/>
</file>

<file path=xl/ctrlProps/ctrlProp218.xml><?xml version="1.0" encoding="utf-8"?>
<formControlPr xmlns="http://schemas.microsoft.com/office/spreadsheetml/2009/9/main" objectType="Radio" firstButton="1" fmlaLink="$AH$63" lockText="1" noThreeD="1"/>
</file>

<file path=xl/ctrlProps/ctrlProp219.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CheckBox" fmlaLink="$AR$118" lockText="1" noThreeD="1"/>
</file>

<file path=xl/ctrlProps/ctrlProp220.xml><?xml version="1.0" encoding="utf-8"?>
<formControlPr xmlns="http://schemas.microsoft.com/office/spreadsheetml/2009/9/main" objectType="Radio" firstButton="1" fmlaLink="$AP$63" lockText="1" noThreeD="1"/>
</file>

<file path=xl/ctrlProps/ctrlProp221.xml><?xml version="1.0" encoding="utf-8"?>
<formControlPr xmlns="http://schemas.microsoft.com/office/spreadsheetml/2009/9/main" objectType="Radio" checked="Checked"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fmlaLink="$AH$60"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checked="Checked"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R$11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fmlaLink="$AP$62" lockText="1" noThreeD="1"/>
</file>

<file path=xl/ctrlProps/ctrlProp24.xml><?xml version="1.0" encoding="utf-8"?>
<formControlPr xmlns="http://schemas.microsoft.com/office/spreadsheetml/2009/9/main" objectType="CheckBox" fmlaLink="$AM$154" lockText="1" noThreeD="1"/>
</file>

<file path=xl/ctrlProps/ctrlProp240.xml><?xml version="1.0" encoding="utf-8"?>
<formControlPr xmlns="http://schemas.microsoft.com/office/spreadsheetml/2009/9/main" objectType="Radio" checked="Checked" lockText="1" noThreeD="1"/>
</file>

<file path=xl/ctrlProps/ctrlProp241.xml><?xml version="1.0" encoding="utf-8"?>
<formControlPr xmlns="http://schemas.microsoft.com/office/spreadsheetml/2009/9/main" objectType="Radio" firstButton="1" fmlaLink="$AP$57"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firstButton="1" fmlaLink="$AP$59"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checked="Checked" lockText="1" noThreeD="1"/>
</file>

<file path=xl/ctrlProps/ctrlProp246.xml><?xml version="1.0" encoding="utf-8"?>
<formControlPr xmlns="http://schemas.microsoft.com/office/spreadsheetml/2009/9/main" objectType="Radio" firstButton="1" fmlaLink="$AH$61"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AH$62" lockText="1" noThreeD="1"/>
</file>

<file path=xl/ctrlProps/ctrlProp249.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CheckBox" fmlaLink="$AM$155"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Radio" firstButton="1" fmlaLink="$AP$61"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firstButton="1" fmlaLink="$AP$58"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Radio" firstButton="1" fmlaLink="$AP$60"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checked="Checked" lockText="1" noThreeD="1"/>
</file>

<file path=xl/ctrlProps/ctrlProp259.xml><?xml version="1.0" encoding="utf-8"?>
<formControlPr xmlns="http://schemas.microsoft.com/office/spreadsheetml/2009/9/main" objectType="Radio" firstButton="1" fmlaLink="$AH$57" lockText="1" noThreeD="1"/>
</file>

<file path=xl/ctrlProps/ctrlProp26.xml><?xml version="1.0" encoding="utf-8"?>
<formControlPr xmlns="http://schemas.microsoft.com/office/spreadsheetml/2009/9/main" objectType="CheckBox" fmlaLink="$AM$156"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firstButton="1" fmlaLink="$AH$58"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Radio" firstButton="1" fmlaLink="$AH$59"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checked="Checked" lockText="1" noThreeD="1"/>
</file>

<file path=xl/ctrlProps/ctrlProp267.xml><?xml version="1.0" encoding="utf-8"?>
<formControlPr xmlns="http://schemas.microsoft.com/office/spreadsheetml/2009/9/main" objectType="Radio" firstButton="1" fmlaLink="$AH$63" lockText="1" noThreeD="1"/>
</file>

<file path=xl/ctrlProps/ctrlProp268.xml><?xml version="1.0" encoding="utf-8"?>
<formControlPr xmlns="http://schemas.microsoft.com/office/spreadsheetml/2009/9/main" objectType="Radio" checked="Checked" lockText="1" noThreeD="1"/>
</file>

<file path=xl/ctrlProps/ctrlProp269.xml><?xml version="1.0" encoding="utf-8"?>
<formControlPr xmlns="http://schemas.microsoft.com/office/spreadsheetml/2009/9/main" objectType="Radio" firstButton="1" fmlaLink="$AP$63" lockText="1" noThreeD="1"/>
</file>

<file path=xl/ctrlProps/ctrlProp27.xml><?xml version="1.0" encoding="utf-8"?>
<formControlPr xmlns="http://schemas.microsoft.com/office/spreadsheetml/2009/9/main" objectType="CheckBox" fmlaLink="$AM$157" lockText="1" noThreeD="1"/>
</file>

<file path=xl/ctrlProps/ctrlProp270.xml><?xml version="1.0" encoding="utf-8"?>
<formControlPr xmlns="http://schemas.microsoft.com/office/spreadsheetml/2009/9/main" objectType="Radio" checked="Checked"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firstButton="1" fmlaLink="$AH$60"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checked="Checked" lockText="1"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M$158"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firstButton="1" fmlaLink="$AP$62" lockText="1" noThreeD="1"/>
</file>

<file path=xl/ctrlProps/ctrlProp289.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fmlaLink="$AM$159" lockText="1" noThreeD="1"/>
</file>

<file path=xl/ctrlProps/ctrlProp290.xml><?xml version="1.0" encoding="utf-8"?>
<formControlPr xmlns="http://schemas.microsoft.com/office/spreadsheetml/2009/9/main" objectType="Radio" firstButton="1" lockText="1" noThreeD="1"/>
</file>

<file path=xl/ctrlProps/ctrlProp291.xml><?xml version="1.0" encoding="utf-8"?>
<formControlPr xmlns="http://schemas.microsoft.com/office/spreadsheetml/2009/9/main" objectType="Radio" firstButton="1" fmlaLink="$AP$57" lockText="1" noThreeD="1"/>
</file>

<file path=xl/ctrlProps/ctrlProp292.xml><?xml version="1.0" encoding="utf-8"?>
<formControlPr xmlns="http://schemas.microsoft.com/office/spreadsheetml/2009/9/main" objectType="Radio" firstButton="1" fmlaLink="$AP$59"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checked="Checked" lockText="1" noThreeD="1"/>
</file>

<file path=xl/ctrlProps/ctrlProp295.xml><?xml version="1.0" encoding="utf-8"?>
<formControlPr xmlns="http://schemas.microsoft.com/office/spreadsheetml/2009/9/main" objectType="Radio" firstButton="1" fmlaLink="$AH$61"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Radio" firstButton="1" fmlaLink="$AH$62" lockText="1" noThreeD="1"/>
</file>

<file path=xl/ctrlProps/ctrlProp298.xml><?xml version="1.0" encoding="utf-8"?>
<formControlPr xmlns="http://schemas.microsoft.com/office/spreadsheetml/2009/9/main" objectType="Radio" checked="Checked" lockText="1"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M$51" lockText="1" noThreeD="1"/>
</file>

<file path=xl/ctrlProps/ctrlProp30.xml><?xml version="1.0" encoding="utf-8"?>
<formControlPr xmlns="http://schemas.microsoft.com/office/spreadsheetml/2009/9/main" objectType="CheckBox" fmlaLink="$AM$160" lockText="1" noThreeD="1"/>
</file>

<file path=xl/ctrlProps/ctrlProp300.xml><?xml version="1.0" encoding="utf-8"?>
<formControlPr xmlns="http://schemas.microsoft.com/office/spreadsheetml/2009/9/main" objectType="Radio" firstButton="1" fmlaLink="$AP$61"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AP$58"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checked="Checked" lockText="1" noThreeD="1"/>
</file>

<file path=xl/ctrlProps/ctrlProp305.xml><?xml version="1.0" encoding="utf-8"?>
<formControlPr xmlns="http://schemas.microsoft.com/office/spreadsheetml/2009/9/main" objectType="Radio" firstButton="1" fmlaLink="$AP$60"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checked="Checked" lockText="1" noThreeD="1"/>
</file>

<file path=xl/ctrlProps/ctrlProp308.xml><?xml version="1.0" encoding="utf-8"?>
<formControlPr xmlns="http://schemas.microsoft.com/office/spreadsheetml/2009/9/main" objectType="Radio" firstButton="1" fmlaLink="$AH$57"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AM$161" lockText="1" noThreeD="1"/>
</file>

<file path=xl/ctrlProps/ctrlProp310.xml><?xml version="1.0" encoding="utf-8"?>
<formControlPr xmlns="http://schemas.microsoft.com/office/spreadsheetml/2009/9/main" objectType="Radio" firstButton="1" fmlaLink="$AH$58"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checked="Checked" lockText="1" noThreeD="1"/>
</file>

<file path=xl/ctrlProps/ctrlProp313.xml><?xml version="1.0" encoding="utf-8"?>
<formControlPr xmlns="http://schemas.microsoft.com/office/spreadsheetml/2009/9/main" objectType="Radio" firstButton="1" fmlaLink="$AH$59"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checked="Checked" lockText="1" noThreeD="1"/>
</file>

<file path=xl/ctrlProps/ctrlProp316.xml><?xml version="1.0" encoding="utf-8"?>
<formControlPr xmlns="http://schemas.microsoft.com/office/spreadsheetml/2009/9/main" objectType="Radio" firstButton="1" fmlaLink="$AH$63" lockText="1" noThreeD="1"/>
</file>

<file path=xl/ctrlProps/ctrlProp317.xml><?xml version="1.0" encoding="utf-8"?>
<formControlPr xmlns="http://schemas.microsoft.com/office/spreadsheetml/2009/9/main" objectType="Radio" checked="Checked" lockText="1" noThreeD="1"/>
</file>

<file path=xl/ctrlProps/ctrlProp318.xml><?xml version="1.0" encoding="utf-8"?>
<formControlPr xmlns="http://schemas.microsoft.com/office/spreadsheetml/2009/9/main" objectType="Radio" firstButton="1" fmlaLink="$AP$63" lockText="1" noThreeD="1"/>
</file>

<file path=xl/ctrlProps/ctrlProp319.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CheckBox" fmlaLink="$AM$162"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Radio" firstButton="1" fmlaLink="$AH$60"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checked="Checked"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M$163"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fmlaLink="$AP$62" lockText="1" noThreeD="1"/>
</file>

<file path=xl/ctrlProps/ctrlProp338.xml><?xml version="1.0" encoding="utf-8"?>
<formControlPr xmlns="http://schemas.microsoft.com/office/spreadsheetml/2009/9/main" objectType="Radio" checked="Checked" lockText="1" noThreeD="1"/>
</file>

<file path=xl/ctrlProps/ctrlProp339.xml><?xml version="1.0" encoding="utf-8"?>
<formControlPr xmlns="http://schemas.microsoft.com/office/spreadsheetml/2009/9/main" objectType="Radio" firstButton="1" fmlaLink="$AP$57" lockText="1" noThreeD="1"/>
</file>

<file path=xl/ctrlProps/ctrlProp34.xml><?xml version="1.0" encoding="utf-8"?>
<formControlPr xmlns="http://schemas.microsoft.com/office/spreadsheetml/2009/9/main" objectType="CheckBox" fmlaLink="$AM$164"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firstButton="1" fmlaLink="$AP$59"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checked="Checked" lockText="1" noThreeD="1"/>
</file>

<file path=xl/ctrlProps/ctrlProp344.xml><?xml version="1.0" encoding="utf-8"?>
<formControlPr xmlns="http://schemas.microsoft.com/office/spreadsheetml/2009/9/main" objectType="Radio" firstButton="1" fmlaLink="$AH$61" lockText="1" noThreeD="1"/>
</file>

<file path=xl/ctrlProps/ctrlProp345.xml><?xml version="1.0" encoding="utf-8"?>
<formControlPr xmlns="http://schemas.microsoft.com/office/spreadsheetml/2009/9/main" objectType="Radio" checked="Checked" lockText="1" noThreeD="1"/>
</file>

<file path=xl/ctrlProps/ctrlProp346.xml><?xml version="1.0" encoding="utf-8"?>
<formControlPr xmlns="http://schemas.microsoft.com/office/spreadsheetml/2009/9/main" objectType="Radio" firstButton="1" fmlaLink="$AH$62" lockText="1"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fmlaLink="$AP$61" lockText="1" noThreeD="1"/>
</file>

<file path=xl/ctrlProps/ctrlProp35.xml><?xml version="1.0" encoding="utf-8"?>
<formControlPr xmlns="http://schemas.microsoft.com/office/spreadsheetml/2009/9/main" objectType="CheckBox" fmlaLink="$AM$165" lockText="1"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AP$58"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checked="Checked" lockText="1" noThreeD="1"/>
</file>

<file path=xl/ctrlProps/ctrlProp354.xml><?xml version="1.0" encoding="utf-8"?>
<formControlPr xmlns="http://schemas.microsoft.com/office/spreadsheetml/2009/9/main" objectType="Radio" firstButton="1" fmlaLink="$AP$60"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checked="Checked" lockText="1" noThreeD="1"/>
</file>

<file path=xl/ctrlProps/ctrlProp357.xml><?xml version="1.0" encoding="utf-8"?>
<formControlPr xmlns="http://schemas.microsoft.com/office/spreadsheetml/2009/9/main" objectType="Radio" firstButton="1" fmlaLink="$AH$57"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firstButton="1" fmlaLink="$AH$58" lockText="1" noThreeD="1"/>
</file>

<file path=xl/ctrlProps/ctrlProp36.xml><?xml version="1.0" encoding="utf-8"?>
<formControlPr xmlns="http://schemas.microsoft.com/office/spreadsheetml/2009/9/main" objectType="CheckBox" fmlaLink="$AM$16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checked="Checked" lockText="1" noThreeD="1"/>
</file>

<file path=xl/ctrlProps/ctrlProp362.xml><?xml version="1.0" encoding="utf-8"?>
<formControlPr xmlns="http://schemas.microsoft.com/office/spreadsheetml/2009/9/main" objectType="Radio" firstButton="1" fmlaLink="$AH$59"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checked="Checked" lockText="1" noThreeD="1"/>
</file>

<file path=xl/ctrlProps/ctrlProp365.xml><?xml version="1.0" encoding="utf-8"?>
<formControlPr xmlns="http://schemas.microsoft.com/office/spreadsheetml/2009/9/main" objectType="Radio" firstButton="1" fmlaLink="$AH$63" lockText="1" noThreeD="1"/>
</file>

<file path=xl/ctrlProps/ctrlProp366.xml><?xml version="1.0" encoding="utf-8"?>
<formControlPr xmlns="http://schemas.microsoft.com/office/spreadsheetml/2009/9/main" objectType="Radio" checked="Checked" lockText="1" noThreeD="1"/>
</file>

<file path=xl/ctrlProps/ctrlProp367.xml><?xml version="1.0" encoding="utf-8"?>
<formControlPr xmlns="http://schemas.microsoft.com/office/spreadsheetml/2009/9/main" objectType="Radio" firstButton="1" fmlaLink="$AP$63" lockText="1" noThreeD="1"/>
</file>

<file path=xl/ctrlProps/ctrlProp368.xml><?xml version="1.0" encoding="utf-8"?>
<formControlPr xmlns="http://schemas.microsoft.com/office/spreadsheetml/2009/9/main" objectType="Radio" checked="Checked"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M$168"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fmlaLink="$AH$60"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checked="Checked"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M$169"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fmlaLink="$AP$62" lockText="1" noThreeD="1"/>
</file>

<file path=xl/ctrlProps/ctrlProp387.xml><?xml version="1.0" encoding="utf-8"?>
<formControlPr xmlns="http://schemas.microsoft.com/office/spreadsheetml/2009/9/main" objectType="Radio" checked="Checked" lockText="1" noThreeD="1"/>
</file>

<file path=xl/ctrlProps/ctrlProp388.xml><?xml version="1.0" encoding="utf-8"?>
<formControlPr xmlns="http://schemas.microsoft.com/office/spreadsheetml/2009/9/main" objectType="Radio" firstButton="1" fmlaLink="$AP$57"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70" lockText="1" noThreeD="1"/>
</file>

<file path=xl/ctrlProps/ctrlProp390.xml><?xml version="1.0" encoding="utf-8"?>
<formControlPr xmlns="http://schemas.microsoft.com/office/spreadsheetml/2009/9/main" objectType="Radio" firstButton="1" fmlaLink="$AP$59"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checked="Checked" lockText="1" noThreeD="1"/>
</file>

<file path=xl/ctrlProps/ctrlProp393.xml><?xml version="1.0" encoding="utf-8"?>
<formControlPr xmlns="http://schemas.microsoft.com/office/spreadsheetml/2009/9/main" objectType="Radio" firstButton="1" fmlaLink="$AH$61"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Radio" firstButton="1" fmlaLink="$AH$62" lockText="1" noThreeD="1"/>
</file>

<file path=xl/ctrlProps/ctrlProp396.xml><?xml version="1.0" encoding="utf-8"?>
<formControlPr xmlns="http://schemas.microsoft.com/office/spreadsheetml/2009/9/main" objectType="Radio" checked="Checked"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fmlaLink="$AP$61" lockText="1" noThreeD="1"/>
</file>

<file path=xl/ctrlProps/ctrlProp39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fmlaLink="$AM$52" lockText="1" noThreeD="1"/>
</file>

<file path=xl/ctrlProps/ctrlProp40.xml><?xml version="1.0" encoding="utf-8"?>
<formControlPr xmlns="http://schemas.microsoft.com/office/spreadsheetml/2009/9/main" objectType="CheckBox" fmlaLink="$AM$171" lockText="1" noThreeD="1"/>
</file>

<file path=xl/ctrlProps/ctrlProp400.xml><?xml version="1.0" encoding="utf-8"?>
<formControlPr xmlns="http://schemas.microsoft.com/office/spreadsheetml/2009/9/main" objectType="Radio" firstButton="1" fmlaLink="$AP$58"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checked="Checked" lockText="1" noThreeD="1"/>
</file>

<file path=xl/ctrlProps/ctrlProp403.xml><?xml version="1.0" encoding="utf-8"?>
<formControlPr xmlns="http://schemas.microsoft.com/office/spreadsheetml/2009/9/main" objectType="Radio" firstButton="1" fmlaLink="$AP$60"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checked="Checked" lockText="1" noThreeD="1"/>
</file>

<file path=xl/ctrlProps/ctrlProp406.xml><?xml version="1.0" encoding="utf-8"?>
<formControlPr xmlns="http://schemas.microsoft.com/office/spreadsheetml/2009/9/main" objectType="Radio" firstButton="1" fmlaLink="$AH$57"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firstButton="1" fmlaLink="$AH$58"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fmlaLink="$AM$172" lockText="1" noThreeD="1"/>
</file>

<file path=xl/ctrlProps/ctrlProp410.xml><?xml version="1.0" encoding="utf-8"?>
<formControlPr xmlns="http://schemas.microsoft.com/office/spreadsheetml/2009/9/main" objectType="Radio" checked="Checked" lockText="1" noThreeD="1"/>
</file>

<file path=xl/ctrlProps/ctrlProp411.xml><?xml version="1.0" encoding="utf-8"?>
<formControlPr xmlns="http://schemas.microsoft.com/office/spreadsheetml/2009/9/main" objectType="Radio" firstButton="1" fmlaLink="$AH$59"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checked="Checked" lockText="1" noThreeD="1"/>
</file>

<file path=xl/ctrlProps/ctrlProp414.xml><?xml version="1.0" encoding="utf-8"?>
<formControlPr xmlns="http://schemas.microsoft.com/office/spreadsheetml/2009/9/main" objectType="Radio" firstButton="1" fmlaLink="$AH$63" lockText="1" noThreeD="1"/>
</file>

<file path=xl/ctrlProps/ctrlProp415.xml><?xml version="1.0" encoding="utf-8"?>
<formControlPr xmlns="http://schemas.microsoft.com/office/spreadsheetml/2009/9/main" objectType="Radio" checked="Checked" lockText="1" noThreeD="1"/>
</file>

<file path=xl/ctrlProps/ctrlProp416.xml><?xml version="1.0" encoding="utf-8"?>
<formControlPr xmlns="http://schemas.microsoft.com/office/spreadsheetml/2009/9/main" objectType="Radio" firstButton="1" fmlaLink="$AP$63" lockText="1" noThreeD="1"/>
</file>

<file path=xl/ctrlProps/ctrlProp417.xml><?xml version="1.0" encoding="utf-8"?>
<formControlPr xmlns="http://schemas.microsoft.com/office/spreadsheetml/2009/9/main" objectType="Radio" checked="Checked" lockText="1"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M$173"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fmlaLink="$AH$60"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checked="Checked" lockText="1"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M$174"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Radio" firstButton="1" fmlaLink="$AP$62" lockText="1" noThreeD="1"/>
</file>

<file path=xl/ctrlProps/ctrlProp436.xml><?xml version="1.0" encoding="utf-8"?>
<formControlPr xmlns="http://schemas.microsoft.com/office/spreadsheetml/2009/9/main" objectType="Radio" checked="Checked" lockText="1" noThreeD="1"/>
</file>

<file path=xl/ctrlProps/ctrlProp437.xml><?xml version="1.0" encoding="utf-8"?>
<formControlPr xmlns="http://schemas.microsoft.com/office/spreadsheetml/2009/9/main" objectType="Radio" firstButton="1" fmlaLink="$AP$57"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firstButton="1" fmlaLink="$AP$59" lockText="1" noThreeD="1"/>
</file>

<file path=xl/ctrlProps/ctrlProp44.xml><?xml version="1.0" encoding="utf-8"?>
<formControlPr xmlns="http://schemas.microsoft.com/office/spreadsheetml/2009/9/main" objectType="CheckBox" fmlaLink="$AM$154"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checked="Checked" lockText="1" noThreeD="1"/>
</file>

<file path=xl/ctrlProps/ctrlProp442.xml><?xml version="1.0" encoding="utf-8"?>
<formControlPr xmlns="http://schemas.microsoft.com/office/spreadsheetml/2009/9/main" objectType="Radio" firstButton="1" fmlaLink="$AH$61" lockText="1" noThreeD="1"/>
</file>

<file path=xl/ctrlProps/ctrlProp443.xml><?xml version="1.0" encoding="utf-8"?>
<formControlPr xmlns="http://schemas.microsoft.com/office/spreadsheetml/2009/9/main" objectType="Radio" checked="Checked" lockText="1" noThreeD="1"/>
</file>

<file path=xl/ctrlProps/ctrlProp444.xml><?xml version="1.0" encoding="utf-8"?>
<formControlPr xmlns="http://schemas.microsoft.com/office/spreadsheetml/2009/9/main" objectType="Radio" firstButton="1" fmlaLink="$AH$62" lockText="1" noThreeD="1"/>
</file>

<file path=xl/ctrlProps/ctrlProp445.xml><?xml version="1.0" encoding="utf-8"?>
<formControlPr xmlns="http://schemas.microsoft.com/office/spreadsheetml/2009/9/main" objectType="Radio" checked="Checked"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Radio" firstButton="1" fmlaLink="$AP$61" lockText="1" noThreeD="1"/>
</file>

<file path=xl/ctrlProps/ctrlProp448.xml><?xml version="1.0" encoding="utf-8"?>
<formControlPr xmlns="http://schemas.microsoft.com/office/spreadsheetml/2009/9/main" objectType="Radio" checked="Checked" lockText="1" noThreeD="1"/>
</file>

<file path=xl/ctrlProps/ctrlProp449.xml><?xml version="1.0" encoding="utf-8"?>
<formControlPr xmlns="http://schemas.microsoft.com/office/spreadsheetml/2009/9/main" objectType="Radio" firstButton="1" fmlaLink="$AP$58" lockText="1" noThreeD="1"/>
</file>

<file path=xl/ctrlProps/ctrlProp45.xml><?xml version="1.0" encoding="utf-8"?>
<formControlPr xmlns="http://schemas.microsoft.com/office/spreadsheetml/2009/9/main" objectType="CheckBox" fmlaLink="$AM$175"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checked="Checked" lockText="1" noThreeD="1"/>
</file>

<file path=xl/ctrlProps/ctrlProp452.xml><?xml version="1.0" encoding="utf-8"?>
<formControlPr xmlns="http://schemas.microsoft.com/office/spreadsheetml/2009/9/main" objectType="Radio" firstButton="1" fmlaLink="$AP$60"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checked="Checked" lockText="1" noThreeD="1"/>
</file>

<file path=xl/ctrlProps/ctrlProp455.xml><?xml version="1.0" encoding="utf-8"?>
<formControlPr xmlns="http://schemas.microsoft.com/office/spreadsheetml/2009/9/main" objectType="Radio" firstButton="1" fmlaLink="$AH$57"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firstButton="1" fmlaLink="$AH$58"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fmlaLink="$AM$176" lockText="1" noThreeD="1"/>
</file>

<file path=xl/ctrlProps/ctrlProp460.xml><?xml version="1.0" encoding="utf-8"?>
<formControlPr xmlns="http://schemas.microsoft.com/office/spreadsheetml/2009/9/main" objectType="Radio" firstButton="1" fmlaLink="$AH$59"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checked="Checked" lockText="1" noThreeD="1"/>
</file>

<file path=xl/ctrlProps/ctrlProp463.xml><?xml version="1.0" encoding="utf-8"?>
<formControlPr xmlns="http://schemas.microsoft.com/office/spreadsheetml/2009/9/main" objectType="Radio" firstButton="1" fmlaLink="$AH$63" lockText="1" noThreeD="1"/>
</file>

<file path=xl/ctrlProps/ctrlProp464.xml><?xml version="1.0" encoding="utf-8"?>
<formControlPr xmlns="http://schemas.microsoft.com/office/spreadsheetml/2009/9/main" objectType="Radio" checked="Checked" lockText="1" noThreeD="1"/>
</file>

<file path=xl/ctrlProps/ctrlProp465.xml><?xml version="1.0" encoding="utf-8"?>
<formControlPr xmlns="http://schemas.microsoft.com/office/spreadsheetml/2009/9/main" objectType="Radio" firstButton="1" fmlaLink="$AP$63" lockText="1" noThreeD="1"/>
</file>

<file path=xl/ctrlProps/ctrlProp466.xml><?xml version="1.0" encoding="utf-8"?>
<formControlPr xmlns="http://schemas.microsoft.com/office/spreadsheetml/2009/9/main" objectType="Radio" checked="Checked"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M$177"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Radio" firstButton="1" fmlaLink="$AH$60"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checked="Checked" lockText="1"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AM$178"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Radio" firstButton="1" fmlaLink="$AP$62" lockText="1" noThreeD="1"/>
</file>

<file path=xl/ctrlProps/ctrlProp485.xml><?xml version="1.0" encoding="utf-8"?>
<formControlPr xmlns="http://schemas.microsoft.com/office/spreadsheetml/2009/9/main" objectType="Radio" checked="Checked" lockText="1" noThreeD="1"/>
</file>

<file path=xl/ctrlProps/ctrlProp486.xml><?xml version="1.0" encoding="utf-8"?>
<formControlPr xmlns="http://schemas.microsoft.com/office/spreadsheetml/2009/9/main" objectType="Radio" firstButton="1" fmlaLink="$AP$57"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firstButton="1" fmlaLink="$AP$59"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AM$182" lockText="1" noThreeD="1"/>
</file>

<file path=xl/ctrlProps/ctrlProp490.xml><?xml version="1.0" encoding="utf-8"?>
<formControlPr xmlns="http://schemas.microsoft.com/office/spreadsheetml/2009/9/main" objectType="Radio" checked="Checked" lockText="1" noThreeD="1"/>
</file>

<file path=xl/ctrlProps/ctrlProp491.xml><?xml version="1.0" encoding="utf-8"?>
<formControlPr xmlns="http://schemas.microsoft.com/office/spreadsheetml/2009/9/main" objectType="Radio" firstButton="1" fmlaLink="$AH$61" lockText="1" noThreeD="1"/>
</file>

<file path=xl/ctrlProps/ctrlProp492.xml><?xml version="1.0" encoding="utf-8"?>
<formControlPr xmlns="http://schemas.microsoft.com/office/spreadsheetml/2009/9/main" objectType="Radio" checked="Checked" lockText="1" noThreeD="1"/>
</file>

<file path=xl/ctrlProps/ctrlProp493.xml><?xml version="1.0" encoding="utf-8"?>
<formControlPr xmlns="http://schemas.microsoft.com/office/spreadsheetml/2009/9/main" objectType="Radio" firstButton="1" fmlaLink="$AH$62" lockText="1" noThreeD="1"/>
</file>

<file path=xl/ctrlProps/ctrlProp494.xml><?xml version="1.0" encoding="utf-8"?>
<formControlPr xmlns="http://schemas.microsoft.com/office/spreadsheetml/2009/9/main" objectType="Radio" checked="Checked" lockText="1"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Radio" firstButton="1" fmlaLink="$AP$61" lockText="1" noThreeD="1"/>
</file>

<file path=xl/ctrlProps/ctrlProp497.xml><?xml version="1.0" encoding="utf-8"?>
<formControlPr xmlns="http://schemas.microsoft.com/office/spreadsheetml/2009/9/main" objectType="Radio" checked="Checked" lockText="1" noThreeD="1"/>
</file>

<file path=xl/ctrlProps/ctrlProp498.xml><?xml version="1.0" encoding="utf-8"?>
<formControlPr xmlns="http://schemas.microsoft.com/office/spreadsheetml/2009/9/main" objectType="Radio" firstButton="1" fmlaLink="$AP$58"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M$53" lockText="1" noThreeD="1"/>
</file>

<file path=xl/ctrlProps/ctrlProp50.xml><?xml version="1.0" encoding="utf-8"?>
<formControlPr xmlns="http://schemas.microsoft.com/office/spreadsheetml/2009/9/main" objectType="CheckBox" fmlaLink="$AM$183" lockText="1" noThreeD="1"/>
</file>

<file path=xl/ctrlProps/ctrlProp500.xml><?xml version="1.0" encoding="utf-8"?>
<formControlPr xmlns="http://schemas.microsoft.com/office/spreadsheetml/2009/9/main" objectType="Radio" checked="Checked" lockText="1" noThreeD="1"/>
</file>

<file path=xl/ctrlProps/ctrlProp501.xml><?xml version="1.0" encoding="utf-8"?>
<formControlPr xmlns="http://schemas.microsoft.com/office/spreadsheetml/2009/9/main" objectType="Radio" firstButton="1" fmlaLink="$AP$60"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checked="Checked" lockText="1" noThreeD="1"/>
</file>

<file path=xl/ctrlProps/ctrlProp504.xml><?xml version="1.0" encoding="utf-8"?>
<formControlPr xmlns="http://schemas.microsoft.com/office/spreadsheetml/2009/9/main" objectType="Radio" firstButton="1" fmlaLink="$AH$57"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firstButton="1" fmlaLink="$AH$58"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checked="Checked" lockText="1" noThreeD="1"/>
</file>

<file path=xl/ctrlProps/ctrlProp509.xml><?xml version="1.0" encoding="utf-8"?>
<formControlPr xmlns="http://schemas.microsoft.com/office/spreadsheetml/2009/9/main" objectType="Radio" firstButton="1" fmlaLink="$AH$59" lockText="1" noThreeD="1"/>
</file>

<file path=xl/ctrlProps/ctrlProp51.xml><?xml version="1.0" encoding="utf-8"?>
<formControlPr xmlns="http://schemas.microsoft.com/office/spreadsheetml/2009/9/main" objectType="CheckBox" fmlaLink="$AM$188"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checked="Checked" lockText="1" noThreeD="1"/>
</file>

<file path=xl/ctrlProps/ctrlProp512.xml><?xml version="1.0" encoding="utf-8"?>
<formControlPr xmlns="http://schemas.microsoft.com/office/spreadsheetml/2009/9/main" objectType="Radio" firstButton="1" fmlaLink="$AH$63" lockText="1" noThreeD="1"/>
</file>

<file path=xl/ctrlProps/ctrlProp513.xml><?xml version="1.0" encoding="utf-8"?>
<formControlPr xmlns="http://schemas.microsoft.com/office/spreadsheetml/2009/9/main" objectType="Radio" checked="Checked" lockText="1" noThreeD="1"/>
</file>

<file path=xl/ctrlProps/ctrlProp514.xml><?xml version="1.0" encoding="utf-8"?>
<formControlPr xmlns="http://schemas.microsoft.com/office/spreadsheetml/2009/9/main" objectType="Radio" firstButton="1" fmlaLink="$AP$63" lockText="1" noThreeD="1"/>
</file>

<file path=xl/ctrlProps/ctrlProp515.xml><?xml version="1.0" encoding="utf-8"?>
<formControlPr xmlns="http://schemas.microsoft.com/office/spreadsheetml/2009/9/main" objectType="Radio" checked="Checked" lockText="1"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fmlaLink="$AM$189" lockText="1" noThreeD="1"/>
</file>

<file path=xl/ctrlProps/ctrlProp520.xml><?xml version="1.0" encoding="utf-8"?>
<formControlPr xmlns="http://schemas.microsoft.com/office/spreadsheetml/2009/9/main" objectType="Radio" firstButton="1" fmlaLink="$AH$60"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checked="Checked"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M$190"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fmlaLink="$AP$62" lockText="1" noThreeD="1"/>
</file>

<file path=xl/ctrlProps/ctrlProp534.xml><?xml version="1.0" encoding="utf-8"?>
<formControlPr xmlns="http://schemas.microsoft.com/office/spreadsheetml/2009/9/main" objectType="Radio" checked="Checked" lockText="1" noThreeD="1"/>
</file>

<file path=xl/ctrlProps/ctrlProp535.xml><?xml version="1.0" encoding="utf-8"?>
<formControlPr xmlns="http://schemas.microsoft.com/office/spreadsheetml/2009/9/main" objectType="Radio" firstButton="1" fmlaLink="$AP$57"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firstButton="1" fmlaLink="$AP$59"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CheckBox" fmlaLink="$AM$191" lockText="1" noThreeD="1"/>
</file>

<file path=xl/ctrlProps/ctrlProp540.xml><?xml version="1.0" encoding="utf-8"?>
<formControlPr xmlns="http://schemas.microsoft.com/office/spreadsheetml/2009/9/main" objectType="Radio" firstButton="1" fmlaLink="$AH$61" lockText="1" noThreeD="1"/>
</file>

<file path=xl/ctrlProps/ctrlProp541.xml><?xml version="1.0" encoding="utf-8"?>
<formControlPr xmlns="http://schemas.microsoft.com/office/spreadsheetml/2009/9/main" objectType="Radio" checked="Checked" lockText="1" noThreeD="1"/>
</file>

<file path=xl/ctrlProps/ctrlProp542.xml><?xml version="1.0" encoding="utf-8"?>
<formControlPr xmlns="http://schemas.microsoft.com/office/spreadsheetml/2009/9/main" objectType="Radio" firstButton="1" fmlaLink="$AH$62" lockText="1" noThreeD="1"/>
</file>

<file path=xl/ctrlProps/ctrlProp543.xml><?xml version="1.0" encoding="utf-8"?>
<formControlPr xmlns="http://schemas.microsoft.com/office/spreadsheetml/2009/9/main" objectType="Radio" checked="Checked" lockText="1"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fmlaLink="$AP$61" lockText="1" noThreeD="1"/>
</file>

<file path=xl/ctrlProps/ctrlProp546.xml><?xml version="1.0" encoding="utf-8"?>
<formControlPr xmlns="http://schemas.microsoft.com/office/spreadsheetml/2009/9/main" objectType="Radio" checked="Checked" lockText="1" noThreeD="1"/>
</file>

<file path=xl/ctrlProps/ctrlProp547.xml><?xml version="1.0" encoding="utf-8"?>
<formControlPr xmlns="http://schemas.microsoft.com/office/spreadsheetml/2009/9/main" objectType="Radio" firstButton="1" fmlaLink="$AP$58"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CheckBox" fmlaLink="$AM$192" lockText="1" noThreeD="1"/>
</file>

<file path=xl/ctrlProps/ctrlProp550.xml><?xml version="1.0" encoding="utf-8"?>
<formControlPr xmlns="http://schemas.microsoft.com/office/spreadsheetml/2009/9/main" objectType="Radio" firstButton="1" fmlaLink="$AP$60"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fmlaLink="$AM$193" lockText="1" noThreeD="1"/>
</file>

<file path=xl/ctrlProps/ctrlProp57.xml><?xml version="1.0" encoding="utf-8"?>
<formControlPr xmlns="http://schemas.microsoft.com/office/spreadsheetml/2009/9/main" objectType="CheckBox" fmlaLink="$AM$74" lockText="1" noThreeD="1"/>
</file>

<file path=xl/ctrlProps/ctrlProp58.xml><?xml version="1.0" encoding="utf-8"?>
<formControlPr xmlns="http://schemas.microsoft.com/office/spreadsheetml/2009/9/main" objectType="CheckBox" fmlaLink="$AM$136" lockText="1" noThreeD="1"/>
</file>

<file path=xl/ctrlProps/ctrlProp59.xml><?xml version="1.0" encoding="utf-8"?>
<formControlPr xmlns="http://schemas.microsoft.com/office/spreadsheetml/2009/9/main" objectType="CheckBox" fmlaLink="$AM$137" lockText="1" noThreeD="1"/>
</file>

<file path=xl/ctrlProps/ctrlProp6.xml><?xml version="1.0" encoding="utf-8"?>
<formControlPr xmlns="http://schemas.microsoft.com/office/spreadsheetml/2009/9/main" objectType="CheckBox" fmlaLink="$AM$54" lockText="1" noThreeD="1"/>
</file>

<file path=xl/ctrlProps/ctrlProp60.xml><?xml version="1.0" encoding="utf-8"?>
<formControlPr xmlns="http://schemas.microsoft.com/office/spreadsheetml/2009/9/main" objectType="CheckBox" fmlaLink="$AM$138" lockText="1" noThreeD="1"/>
</file>

<file path=xl/ctrlProps/ctrlProp61.xml><?xml version="1.0" encoding="utf-8"?>
<formControlPr xmlns="http://schemas.microsoft.com/office/spreadsheetml/2009/9/main" objectType="CheckBox" fmlaLink="$AM$139" lockText="1" noThreeD="1"/>
</file>

<file path=xl/ctrlProps/ctrlProp62.xml><?xml version="1.0" encoding="utf-8"?>
<formControlPr xmlns="http://schemas.microsoft.com/office/spreadsheetml/2009/9/main" objectType="CheckBox" fmlaLink="$AM$166" lockText="1" noThreeD="1"/>
</file>

<file path=xl/ctrlProps/ctrlProp63.xml><?xml version="1.0" encoding="utf-8"?>
<formControlPr xmlns="http://schemas.microsoft.com/office/spreadsheetml/2009/9/main" objectType="Radio" firstButton="1" fmlaLink="$AH$57"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AH$5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Radio" firstButton="1" fmlaLink="$AH$5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R$49"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Radio" firstButton="1" fmlaLink="$AH$6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firstButton="1" fmlaLink="$AP$63"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P$62"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Radio" firstButton="1" fmlaLink="$AH$63" lockText="1" noThreeD="1"/>
</file>

<file path=xl/ctrlProps/ctrlProp8.xml><?xml version="1.0" encoding="utf-8"?>
<formControlPr xmlns="http://schemas.microsoft.com/office/spreadsheetml/2009/9/main" objectType="CheckBox" fmlaLink="$AR$50" lockText="1"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P$57"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R$51" lockText="1" noThreeD="1"/>
</file>

<file path=xl/ctrlProps/ctrlProp90.xml><?xml version="1.0" encoding="utf-8"?>
<formControlPr xmlns="http://schemas.microsoft.com/office/spreadsheetml/2009/9/main" objectType="Radio" firstButton="1" fmlaLink="$AP$59"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AH$61"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firstButton="1" fmlaLink="$AH$62"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P$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167</xdr:row>
          <xdr:rowOff>142875</xdr:rowOff>
        </xdr:from>
        <xdr:to>
          <xdr:col>6</xdr:col>
          <xdr:colOff>19050</xdr:colOff>
          <xdr:row>178</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038225" y="3871912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183</xdr:row>
          <xdr:rowOff>0</xdr:rowOff>
        </xdr:from>
        <xdr:to>
          <xdr:col>6</xdr:col>
          <xdr:colOff>19050</xdr:colOff>
          <xdr:row>183</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038225" y="4155757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146</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038225" y="3409950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177</xdr:row>
          <xdr:rowOff>0</xdr:rowOff>
        </xdr:from>
        <xdr:to>
          <xdr:col>6</xdr:col>
          <xdr:colOff>19050</xdr:colOff>
          <xdr:row>179</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038225" y="4038600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0</xdr:rowOff>
        </xdr:from>
        <xdr:to>
          <xdr:col>6</xdr:col>
          <xdr:colOff>19050</xdr:colOff>
          <xdr:row>127</xdr:row>
          <xdr:rowOff>131884</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038225" y="13858875"/>
              <a:ext cx="180975" cy="165720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179</xdr:row>
          <xdr:rowOff>1287</xdr:rowOff>
        </xdr:from>
        <xdr:to>
          <xdr:col>6</xdr:col>
          <xdr:colOff>19050</xdr:colOff>
          <xdr:row>183</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1038225" y="40625412"/>
              <a:ext cx="180975" cy="932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93784</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038225" y="34042350"/>
              <a:ext cx="180975" cy="55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84259</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038225" y="23260050"/>
              <a:ext cx="180975" cy="2938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111</xdr:row>
          <xdr:rowOff>0</xdr:rowOff>
        </xdr:from>
        <xdr:to>
          <xdr:col>6</xdr:col>
          <xdr:colOff>19050</xdr:colOff>
          <xdr:row>112</xdr:row>
          <xdr:rowOff>84259</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38225" y="2616517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122</xdr:row>
          <xdr:rowOff>0</xdr:rowOff>
        </xdr:from>
        <xdr:to>
          <xdr:col>5</xdr:col>
          <xdr:colOff>19050</xdr:colOff>
          <xdr:row>123</xdr:row>
          <xdr:rowOff>103309</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838200" y="29289375"/>
              <a:ext cx="180975" cy="274759"/>
              <a:chOff x="9239" y="107537"/>
              <a:chExt cx="2190" cy="12573"/>
            </a:xfrm>
          </xdr:grpSpPr>
        </xdr:grpSp>
        <xdr:clientData/>
      </xdr:twoCellAnchor>
    </mc:Choice>
    <mc:Fallback/>
  </mc:AlternateContent>
  <xdr:twoCellAnchor>
    <xdr:from>
      <xdr:col>57</xdr:col>
      <xdr:colOff>109375</xdr:colOff>
      <xdr:row>1</xdr:row>
      <xdr:rowOff>32645</xdr:rowOff>
    </xdr:from>
    <xdr:to>
      <xdr:col>69</xdr:col>
      <xdr:colOff>38990</xdr:colOff>
      <xdr:row>7</xdr:row>
      <xdr:rowOff>14756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5682750" y="270770"/>
          <a:ext cx="4558765" cy="1277511"/>
          <a:chOff x="7813886" y="398116"/>
          <a:chExt cx="4238927" cy="1068394"/>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813886" y="398116"/>
            <a:ext cx="4238927" cy="106839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111468" y="960146"/>
            <a:ext cx="288000" cy="97899"/>
          </a:xfrm>
          <a:prstGeom prst="rect">
            <a:avLst/>
          </a:prstGeom>
          <a:solidFill>
            <a:srgbClr val="FFF2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111468" y="1123518"/>
            <a:ext cx="288000" cy="9789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111468" y="1286503"/>
            <a:ext cx="288000" cy="97899"/>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183</xdr:row>
          <xdr:rowOff>0</xdr:rowOff>
        </xdr:from>
        <xdr:to>
          <xdr:col>6</xdr:col>
          <xdr:colOff>19050</xdr:colOff>
          <xdr:row>184</xdr:row>
          <xdr:rowOff>2484</xdr:rowOff>
        </xdr:to>
        <xdr:grpSp>
          <xdr:nvGrpSpPr>
            <xdr:cNvPr id="17" name="Group 41">
              <a:extLst>
                <a:ext uri="{FF2B5EF4-FFF2-40B4-BE49-F238E27FC236}">
                  <a16:creationId xmlns:a16="http://schemas.microsoft.com/office/drawing/2014/main" id="{00000000-0008-0000-0000-000011000000}"/>
                </a:ext>
              </a:extLst>
            </xdr:cNvPr>
            <xdr:cNvGrpSpPr>
              <a:grpSpLocks/>
            </xdr:cNvGrpSpPr>
          </xdr:nvGrpSpPr>
          <xdr:grpSpPr bwMode="auto">
            <a:xfrm>
              <a:off x="1038225" y="41557575"/>
              <a:ext cx="180975" cy="596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192</xdr:row>
          <xdr:rowOff>0</xdr:rowOff>
        </xdr:from>
        <xdr:to>
          <xdr:col>2</xdr:col>
          <xdr:colOff>19050</xdr:colOff>
          <xdr:row>194</xdr:row>
          <xdr:rowOff>2899</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200025" y="4437697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192</xdr:row>
          <xdr:rowOff>0</xdr:rowOff>
        </xdr:from>
        <xdr:to>
          <xdr:col>2</xdr:col>
          <xdr:colOff>19050</xdr:colOff>
          <xdr:row>194</xdr:row>
          <xdr:rowOff>2899</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200025" y="44376975"/>
              <a:ext cx="219075" cy="241024"/>
              <a:chOff x="9239" y="107537"/>
              <a:chExt cx="2190" cy="12573"/>
            </a:xfrm>
          </xdr:grpSpPr>
        </xdr:grpSp>
        <xdr:clientData/>
      </xdr:twoCellAnchor>
    </mc:Choice>
    <mc:Fallback/>
  </mc:AlternateContent>
  <xdr:twoCellAnchor>
    <xdr:from>
      <xdr:col>1</xdr:col>
      <xdr:colOff>65426</xdr:colOff>
      <xdr:row>72</xdr:row>
      <xdr:rowOff>68036</xdr:rowOff>
    </xdr:from>
    <xdr:to>
      <xdr:col>1</xdr:col>
      <xdr:colOff>111145</xdr:colOff>
      <xdr:row>89</xdr:row>
      <xdr:rowOff>212411</xdr:rowOff>
    </xdr:to>
    <xdr:sp macro="" textlink="">
      <xdr:nvSpPr>
        <xdr:cNvPr id="20" name="左大かっこ 19">
          <a:extLst>
            <a:ext uri="{FF2B5EF4-FFF2-40B4-BE49-F238E27FC236}">
              <a16:creationId xmlns:a16="http://schemas.microsoft.com/office/drawing/2014/main" id="{00000000-0008-0000-0000-000014000000}"/>
            </a:ext>
          </a:extLst>
        </xdr:cNvPr>
        <xdr:cNvSpPr/>
      </xdr:nvSpPr>
      <xdr:spPr bwMode="auto">
        <a:xfrm>
          <a:off x="227351" y="18641786"/>
          <a:ext cx="45719" cy="300187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77124</xdr:colOff>
      <xdr:row>96</xdr:row>
      <xdr:rowOff>98654</xdr:rowOff>
    </xdr:from>
    <xdr:to>
      <xdr:col>1</xdr:col>
      <xdr:colOff>122843</xdr:colOff>
      <xdr:row>113</xdr:row>
      <xdr:rowOff>322793</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bwMode="auto">
        <a:xfrm>
          <a:off x="239049" y="22549079"/>
          <a:ext cx="45719" cy="4272264"/>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95249</xdr:colOff>
      <xdr:row>135</xdr:row>
      <xdr:rowOff>17318</xdr:rowOff>
    </xdr:from>
    <xdr:to>
      <xdr:col>1</xdr:col>
      <xdr:colOff>168401</xdr:colOff>
      <xdr:row>138</xdr:row>
      <xdr:rowOff>138222</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257174" y="31630793"/>
          <a:ext cx="73152" cy="863854"/>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160088</xdr:colOff>
      <xdr:row>17</xdr:row>
      <xdr:rowOff>92177</xdr:rowOff>
    </xdr:from>
    <xdr:to>
      <xdr:col>17</xdr:col>
      <xdr:colOff>184355</xdr:colOff>
      <xdr:row>17</xdr:row>
      <xdr:rowOff>276532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4263" y="3702152"/>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18</xdr:row>
      <xdr:rowOff>75586</xdr:rowOff>
    </xdr:from>
    <xdr:to>
      <xdr:col>17</xdr:col>
      <xdr:colOff>184355</xdr:colOff>
      <xdr:row>18</xdr:row>
      <xdr:rowOff>259941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84263" y="401893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(b)</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19</xdr:row>
      <xdr:rowOff>105082</xdr:rowOff>
    </xdr:from>
    <xdr:to>
      <xdr:col>17</xdr:col>
      <xdr:colOff>184355</xdr:colOff>
      <xdr:row>19</xdr:row>
      <xdr:rowOff>289437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084263" y="438180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(c)</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20</xdr:row>
      <xdr:rowOff>88492</xdr:rowOff>
    </xdr:from>
    <xdr:to>
      <xdr:col>17</xdr:col>
      <xdr:colOff>184355</xdr:colOff>
      <xdr:row>20</xdr:row>
      <xdr:rowOff>272847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084263" y="474621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(d)</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21</xdr:row>
      <xdr:rowOff>110308</xdr:rowOff>
    </xdr:from>
    <xdr:to>
      <xdr:col>17</xdr:col>
      <xdr:colOff>184355</xdr:colOff>
      <xdr:row>21</xdr:row>
      <xdr:rowOff>294663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84263" y="5129983"/>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(e)</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24</xdr:row>
      <xdr:rowOff>78351</xdr:rowOff>
    </xdr:from>
    <xdr:to>
      <xdr:col>17</xdr:col>
      <xdr:colOff>184355</xdr:colOff>
      <xdr:row>24</xdr:row>
      <xdr:rowOff>262706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84263" y="586002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(f)</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26</xdr:row>
      <xdr:rowOff>84495</xdr:rowOff>
    </xdr:from>
    <xdr:to>
      <xdr:col>17</xdr:col>
      <xdr:colOff>184355</xdr:colOff>
      <xdr:row>26</xdr:row>
      <xdr:rowOff>268850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4263" y="6685320"/>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(h)</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25</xdr:row>
      <xdr:rowOff>160389</xdr:rowOff>
    </xdr:from>
    <xdr:to>
      <xdr:col>17</xdr:col>
      <xdr:colOff>184355</xdr:colOff>
      <xdr:row>25</xdr:row>
      <xdr:rowOff>344744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4263" y="6284964"/>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(g)</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175450</xdr:colOff>
      <xdr:row>27</xdr:row>
      <xdr:rowOff>13213</xdr:rowOff>
    </xdr:from>
    <xdr:to>
      <xdr:col>18</xdr:col>
      <xdr:colOff>7681</xdr:colOff>
      <xdr:row>27</xdr:row>
      <xdr:rowOff>197568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099625" y="6947413"/>
          <a:ext cx="4037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(i)</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36</xdr:row>
          <xdr:rowOff>19050</xdr:rowOff>
        </xdr:from>
        <xdr:to>
          <xdr:col>2</xdr:col>
          <xdr:colOff>95250</xdr:colOff>
          <xdr:row>36</xdr:row>
          <xdr:rowOff>219075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66675</xdr:rowOff>
        </xdr:from>
        <xdr:to>
          <xdr:col>6</xdr:col>
          <xdr:colOff>19050</xdr:colOff>
          <xdr:row>43</xdr:row>
          <xdr:rowOff>276225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66675</xdr:rowOff>
        </xdr:from>
        <xdr:to>
          <xdr:col>10</xdr:col>
          <xdr:colOff>28575</xdr:colOff>
          <xdr:row>43</xdr:row>
          <xdr:rowOff>276225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66675</xdr:rowOff>
        </xdr:from>
        <xdr:to>
          <xdr:col>16</xdr:col>
          <xdr:colOff>28575</xdr:colOff>
          <xdr:row>43</xdr:row>
          <xdr:rowOff>276225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43</xdr:row>
          <xdr:rowOff>66675</xdr:rowOff>
        </xdr:from>
        <xdr:to>
          <xdr:col>23</xdr:col>
          <xdr:colOff>28575</xdr:colOff>
          <xdr:row>43</xdr:row>
          <xdr:rowOff>276225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xdr:row>
          <xdr:rowOff>66675</xdr:rowOff>
        </xdr:from>
        <xdr:to>
          <xdr:col>27</xdr:col>
          <xdr:colOff>19050</xdr:colOff>
          <xdr:row>43</xdr:row>
          <xdr:rowOff>276225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219075</xdr:rowOff>
        </xdr:from>
        <xdr:to>
          <xdr:col>6</xdr:col>
          <xdr:colOff>19050</xdr:colOff>
          <xdr:row>46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228600</xdr:rowOff>
        </xdr:from>
        <xdr:to>
          <xdr:col>13</xdr:col>
          <xdr:colOff>28575</xdr:colOff>
          <xdr:row>46</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228600</xdr:rowOff>
        </xdr:from>
        <xdr:to>
          <xdr:col>20</xdr:col>
          <xdr:colOff>28575</xdr:colOff>
          <xdr:row>46</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53</xdr:row>
          <xdr:rowOff>28575</xdr:rowOff>
        </xdr:from>
        <xdr:to>
          <xdr:col>23</xdr:col>
          <xdr:colOff>28575</xdr:colOff>
          <xdr:row>54</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53</xdr:row>
          <xdr:rowOff>28575</xdr:rowOff>
        </xdr:from>
        <xdr:to>
          <xdr:col>27</xdr:col>
          <xdr:colOff>28575</xdr:colOff>
          <xdr:row>54</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9525</xdr:colOff>
          <xdr:row>55</xdr:row>
          <xdr:rowOff>76200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3</xdr:col>
          <xdr:colOff>104775</xdr:colOff>
          <xdr:row>97</xdr:row>
          <xdr:rowOff>219075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47625</xdr:rowOff>
        </xdr:from>
        <xdr:to>
          <xdr:col>13</xdr:col>
          <xdr:colOff>104775</xdr:colOff>
          <xdr:row>102</xdr:row>
          <xdr:rowOff>276225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104</xdr:row>
          <xdr:rowOff>200025</xdr:rowOff>
        </xdr:from>
        <xdr:to>
          <xdr:col>3</xdr:col>
          <xdr:colOff>104775</xdr:colOff>
          <xdr:row>106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113</xdr:row>
          <xdr:rowOff>47625</xdr:rowOff>
        </xdr:from>
        <xdr:to>
          <xdr:col>13</xdr:col>
          <xdr:colOff>104775</xdr:colOff>
          <xdr:row>113</xdr:row>
          <xdr:rowOff>257175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0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117</xdr:row>
          <xdr:rowOff>28575</xdr:rowOff>
        </xdr:from>
        <xdr:to>
          <xdr:col>2</xdr:col>
          <xdr:colOff>76200</xdr:colOff>
          <xdr:row>117</xdr:row>
          <xdr:rowOff>247650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0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57150</xdr:rowOff>
        </xdr:from>
        <xdr:to>
          <xdr:col>13</xdr:col>
          <xdr:colOff>104775</xdr:colOff>
          <xdr:row>124</xdr:row>
          <xdr:rowOff>295275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0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219075</xdr:rowOff>
        </xdr:from>
        <xdr:to>
          <xdr:col>8</xdr:col>
          <xdr:colOff>28575</xdr:colOff>
          <xdr:row>108</xdr:row>
          <xdr:rowOff>190500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238125</xdr:rowOff>
        </xdr:from>
        <xdr:to>
          <xdr:col>8</xdr:col>
          <xdr:colOff>28575</xdr:colOff>
          <xdr:row>110</xdr:row>
          <xdr:rowOff>209550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9525</xdr:rowOff>
        </xdr:from>
        <xdr:to>
          <xdr:col>7</xdr:col>
          <xdr:colOff>0</xdr:colOff>
          <xdr:row>119</xdr:row>
          <xdr:rowOff>304800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114300</xdr:rowOff>
        </xdr:from>
        <xdr:to>
          <xdr:col>7</xdr:col>
          <xdr:colOff>0</xdr:colOff>
          <xdr:row>120</xdr:row>
          <xdr:rowOff>333375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000-00001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142875</xdr:rowOff>
        </xdr:from>
        <xdr:to>
          <xdr:col>7</xdr:col>
          <xdr:colOff>0</xdr:colOff>
          <xdr:row>121</xdr:row>
          <xdr:rowOff>333375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152400</xdr:rowOff>
        </xdr:from>
        <xdr:to>
          <xdr:col>6</xdr:col>
          <xdr:colOff>0</xdr:colOff>
          <xdr:row>154</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000-00001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161925</xdr:rowOff>
        </xdr:from>
        <xdr:to>
          <xdr:col>6</xdr:col>
          <xdr:colOff>0</xdr:colOff>
          <xdr:row>155</xdr:row>
          <xdr:rowOff>28575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000-00001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152400</xdr:rowOff>
        </xdr:from>
        <xdr:to>
          <xdr:col>6</xdr:col>
          <xdr:colOff>0</xdr:colOff>
          <xdr:row>156</xdr:row>
          <xdr:rowOff>28575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000-00001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152400</xdr:rowOff>
        </xdr:from>
        <xdr:to>
          <xdr:col>6</xdr:col>
          <xdr:colOff>0</xdr:colOff>
          <xdr:row>157</xdr:row>
          <xdr:rowOff>28575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000-00001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38100</xdr:rowOff>
        </xdr:from>
        <xdr:to>
          <xdr:col>6</xdr:col>
          <xdr:colOff>0</xdr:colOff>
          <xdr:row>157</xdr:row>
          <xdr:rowOff>257175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000-00001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295275</xdr:rowOff>
        </xdr:from>
        <xdr:to>
          <xdr:col>6</xdr:col>
          <xdr:colOff>0</xdr:colOff>
          <xdr:row>159</xdr:row>
          <xdr:rowOff>28575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000-00001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000-00001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159</xdr:row>
          <xdr:rowOff>142875</xdr:rowOff>
        </xdr:from>
        <xdr:to>
          <xdr:col>6</xdr:col>
          <xdr:colOff>0</xdr:colOff>
          <xdr:row>161</xdr:row>
          <xdr:rowOff>28575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000-00001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160</xdr:row>
          <xdr:rowOff>142875</xdr:rowOff>
        </xdr:from>
        <xdr:to>
          <xdr:col>6</xdr:col>
          <xdr:colOff>0</xdr:colOff>
          <xdr:row>162</xdr:row>
          <xdr:rowOff>28575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000-00002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28575</xdr:rowOff>
        </xdr:from>
        <xdr:to>
          <xdr:col>6</xdr:col>
          <xdr:colOff>0</xdr:colOff>
          <xdr:row>162</xdr:row>
          <xdr:rowOff>247650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000-00002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266700</xdr:rowOff>
        </xdr:from>
        <xdr:to>
          <xdr:col>6</xdr:col>
          <xdr:colOff>0</xdr:colOff>
          <xdr:row>164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000-00002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163</xdr:row>
          <xdr:rowOff>142875</xdr:rowOff>
        </xdr:from>
        <xdr:to>
          <xdr:col>6</xdr:col>
          <xdr:colOff>0</xdr:colOff>
          <xdr:row>165</xdr:row>
          <xdr:rowOff>28575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000-00002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28575</xdr:rowOff>
        </xdr:from>
        <xdr:to>
          <xdr:col>6</xdr:col>
          <xdr:colOff>0</xdr:colOff>
          <xdr:row>166</xdr:row>
          <xdr:rowOff>247650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000-00002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257175</xdr:rowOff>
        </xdr:from>
        <xdr:to>
          <xdr:col>6</xdr:col>
          <xdr:colOff>0</xdr:colOff>
          <xdr:row>168</xdr:row>
          <xdr:rowOff>28575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000-00002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142875</xdr:rowOff>
        </xdr:from>
        <xdr:to>
          <xdr:col>6</xdr:col>
          <xdr:colOff>0</xdr:colOff>
          <xdr:row>169</xdr:row>
          <xdr:rowOff>28575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000-00002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168</xdr:row>
          <xdr:rowOff>142875</xdr:rowOff>
        </xdr:from>
        <xdr:to>
          <xdr:col>6</xdr:col>
          <xdr:colOff>0</xdr:colOff>
          <xdr:row>170</xdr:row>
          <xdr:rowOff>28575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000-00002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169</xdr:row>
          <xdr:rowOff>142875</xdr:rowOff>
        </xdr:from>
        <xdr:to>
          <xdr:col>6</xdr:col>
          <xdr:colOff>0</xdr:colOff>
          <xdr:row>171</xdr:row>
          <xdr:rowOff>28575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000-00002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28575</xdr:rowOff>
        </xdr:from>
        <xdr:to>
          <xdr:col>6</xdr:col>
          <xdr:colOff>0</xdr:colOff>
          <xdr:row>171</xdr:row>
          <xdr:rowOff>228600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000-00002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257175</xdr:rowOff>
        </xdr:from>
        <xdr:to>
          <xdr:col>6</xdr:col>
          <xdr:colOff>0</xdr:colOff>
          <xdr:row>173</xdr:row>
          <xdr:rowOff>28575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000-00002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000-00002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000-00002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000-00002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174</xdr:row>
          <xdr:rowOff>142875</xdr:rowOff>
        </xdr:from>
        <xdr:to>
          <xdr:col>6</xdr:col>
          <xdr:colOff>0</xdr:colOff>
          <xdr:row>176</xdr:row>
          <xdr:rowOff>28575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000-00002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175</xdr:row>
          <xdr:rowOff>142875</xdr:rowOff>
        </xdr:from>
        <xdr:to>
          <xdr:col>6</xdr:col>
          <xdr:colOff>0</xdr:colOff>
          <xdr:row>177</xdr:row>
          <xdr:rowOff>28575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000-00002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176</xdr:row>
          <xdr:rowOff>142875</xdr:rowOff>
        </xdr:from>
        <xdr:to>
          <xdr:col>6</xdr:col>
          <xdr:colOff>0</xdr:colOff>
          <xdr:row>178</xdr:row>
          <xdr:rowOff>28575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000-00003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181</xdr:row>
          <xdr:rowOff>47625</xdr:rowOff>
        </xdr:from>
        <xdr:to>
          <xdr:col>6</xdr:col>
          <xdr:colOff>9525</xdr:colOff>
          <xdr:row>181</xdr:row>
          <xdr:rowOff>266700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000-00003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182</xdr:row>
          <xdr:rowOff>9525</xdr:rowOff>
        </xdr:from>
        <xdr:to>
          <xdr:col>6</xdr:col>
          <xdr:colOff>19050</xdr:colOff>
          <xdr:row>182</xdr:row>
          <xdr:rowOff>228600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000-00003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47625</xdr:rowOff>
        </xdr:from>
        <xdr:to>
          <xdr:col>1</xdr:col>
          <xdr:colOff>219075</xdr:colOff>
          <xdr:row>187</xdr:row>
          <xdr:rowOff>257175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000-00003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114300</xdr:rowOff>
        </xdr:from>
        <xdr:to>
          <xdr:col>1</xdr:col>
          <xdr:colOff>209550</xdr:colOff>
          <xdr:row>188</xdr:row>
          <xdr:rowOff>342900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000-00003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104775</xdr:rowOff>
        </xdr:from>
        <xdr:to>
          <xdr:col>1</xdr:col>
          <xdr:colOff>219075</xdr:colOff>
          <xdr:row>189</xdr:row>
          <xdr:rowOff>333375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000-00003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19050</xdr:rowOff>
        </xdr:from>
        <xdr:to>
          <xdr:col>1</xdr:col>
          <xdr:colOff>219075</xdr:colOff>
          <xdr:row>190</xdr:row>
          <xdr:rowOff>247650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000-00003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19050</xdr:rowOff>
        </xdr:from>
        <xdr:to>
          <xdr:col>1</xdr:col>
          <xdr:colOff>219075</xdr:colOff>
          <xdr:row>191</xdr:row>
          <xdr:rowOff>247650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000-00003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266700</xdr:rowOff>
        </xdr:from>
        <xdr:to>
          <xdr:col>1</xdr:col>
          <xdr:colOff>219075</xdr:colOff>
          <xdr:row>193</xdr:row>
          <xdr:rowOff>28575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000-00003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28575</xdr:rowOff>
        </xdr:from>
        <xdr:to>
          <xdr:col>3</xdr:col>
          <xdr:colOff>104775</xdr:colOff>
          <xdr:row>74</xdr:row>
          <xdr:rowOff>247650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000-00003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134</xdr:row>
          <xdr:rowOff>142875</xdr:rowOff>
        </xdr:from>
        <xdr:to>
          <xdr:col>2</xdr:col>
          <xdr:colOff>190500</xdr:colOff>
          <xdr:row>136</xdr:row>
          <xdr:rowOff>38100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000-00003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135</xdr:row>
          <xdr:rowOff>161925</xdr:rowOff>
        </xdr:from>
        <xdr:to>
          <xdr:col>2</xdr:col>
          <xdr:colOff>171450</xdr:colOff>
          <xdr:row>137</xdr:row>
          <xdr:rowOff>38100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000-00003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28575</xdr:rowOff>
        </xdr:from>
        <xdr:to>
          <xdr:col>2</xdr:col>
          <xdr:colOff>171450</xdr:colOff>
          <xdr:row>137</xdr:row>
          <xdr:rowOff>314325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000-00003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295275</xdr:rowOff>
        </xdr:from>
        <xdr:to>
          <xdr:col>2</xdr:col>
          <xdr:colOff>171450</xdr:colOff>
          <xdr:row>139</xdr:row>
          <xdr:rowOff>38100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000-00003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304551</xdr:colOff>
      <xdr:row>1</xdr:row>
      <xdr:rowOff>77732</xdr:rowOff>
    </xdr:from>
    <xdr:to>
      <xdr:col>56</xdr:col>
      <xdr:colOff>142502</xdr:colOff>
      <xdr:row>18</xdr:row>
      <xdr:rowOff>179855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7715001" y="315857"/>
          <a:ext cx="7543676" cy="3807348"/>
          <a:chOff x="7494993" y="264496"/>
          <a:chExt cx="7532656" cy="378138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494993" y="264496"/>
            <a:ext cx="7532656" cy="3781388"/>
            <a:chOff x="7721063" y="224983"/>
            <a:chExt cx="8361602" cy="4461566"/>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721063" y="224983"/>
              <a:ext cx="8361602" cy="446156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本</a:t>
              </a:r>
              <a:r>
                <a:rPr kumimoji="1" lang="ja-JP" altLang="en-US" sz="1050" b="1" baseline="0">
                  <a:latin typeface="+mn-ea"/>
                  <a:ea typeface="+mn-ea"/>
                </a:rPr>
                <a:t>「別紙様式６」は、令和５年度に旧３加算を算定した事業者を念頭に、移行後の加算区分の選択を補助する機能を</a:t>
              </a:r>
              <a:endParaRPr kumimoji="1" lang="en-US" altLang="ja-JP" sz="1050" b="1" baseline="0">
                <a:latin typeface="+mn-ea"/>
                <a:ea typeface="+mn-ea"/>
              </a:endParaRPr>
            </a:p>
            <a:p>
              <a:pPr algn="l"/>
              <a:r>
                <a:rPr kumimoji="1" lang="ja-JP" altLang="en-US" sz="1050" b="1" baseline="0">
                  <a:latin typeface="+mn-ea"/>
                  <a:ea typeface="+mn-ea"/>
                </a:rPr>
                <a:t>　　 盛り込んだ様式です。（「別紙様式２」と比較して、事業所個票を簡易化）</a:t>
              </a:r>
              <a:endParaRPr kumimoji="1" lang="en-US" altLang="ja-JP" sz="1050" b="1" baseline="0">
                <a:latin typeface="+mn-ea"/>
                <a:ea typeface="+mn-ea"/>
              </a:endParaRPr>
            </a:p>
            <a:p>
              <a:pPr algn="l"/>
              <a:r>
                <a:rPr kumimoji="1" lang="ja-JP" altLang="en-US" sz="1050" b="1" baseline="0">
                  <a:latin typeface="+mn-ea"/>
                  <a:ea typeface="+mn-ea"/>
                </a:rPr>
                <a:t>　・ </a:t>
              </a:r>
              <a:r>
                <a:rPr kumimoji="1" lang="en-US" altLang="ja-JP" sz="1050" b="1" baseline="0">
                  <a:latin typeface="+mn-ea"/>
                  <a:ea typeface="+mn-ea"/>
                </a:rPr>
                <a:t>10</a:t>
              </a:r>
              <a:r>
                <a:rPr kumimoji="1" lang="ja-JP" altLang="en-US" sz="1050" b="1" baseline="0">
                  <a:latin typeface="+mn-ea"/>
                  <a:ea typeface="+mn-ea"/>
                </a:rPr>
                <a:t>事業所までしか対応していないため、</a:t>
              </a:r>
              <a:r>
                <a:rPr kumimoji="1" lang="en-US" altLang="ja-JP" sz="1050" b="1" baseline="0">
                  <a:solidFill>
                    <a:schemeClr val="dk1"/>
                  </a:solidFill>
                  <a:effectLst/>
                  <a:latin typeface="+mn-ea"/>
                  <a:ea typeface="+mn-ea"/>
                  <a:cs typeface="+mn-cs"/>
                </a:rPr>
                <a:t>11</a:t>
              </a:r>
              <a:r>
                <a:rPr kumimoji="1" lang="ja-JP" altLang="ja-JP" sz="1050" b="1" baseline="0">
                  <a:solidFill>
                    <a:schemeClr val="dk1"/>
                  </a:solidFill>
                  <a:effectLst/>
                  <a:latin typeface="+mn-ea"/>
                  <a:ea typeface="+mn-ea"/>
                  <a:cs typeface="+mn-cs"/>
                </a:rPr>
                <a:t>事業所</a:t>
              </a:r>
              <a:r>
                <a:rPr kumimoji="1" lang="ja-JP" altLang="en-US" sz="1050" b="1" baseline="0">
                  <a:solidFill>
                    <a:schemeClr val="dk1"/>
                  </a:solidFill>
                  <a:effectLst/>
                  <a:latin typeface="+mn-ea"/>
                  <a:ea typeface="+mn-ea"/>
                  <a:cs typeface="+mn-cs"/>
                </a:rPr>
                <a:t>以上を一括で申請する場合は、「別紙様式２」をご活用ください。</a:t>
              </a:r>
              <a:endParaRPr kumimoji="1" lang="en-US" altLang="ja-JP" sz="1050" b="1" baseline="0">
                <a:latin typeface="+mn-ea"/>
                <a:ea typeface="+mn-ea"/>
              </a:endParaRPr>
            </a:p>
            <a:p>
              <a:pPr algn="l"/>
              <a:r>
                <a:rPr kumimoji="1" lang="ja-JP" altLang="en-US" sz="1050" b="1">
                  <a:latin typeface="+mn-ea"/>
                  <a:ea typeface="+mn-ea"/>
                </a:rPr>
                <a:t>　・ 必須の記入箇所は</a:t>
              </a:r>
              <a:r>
                <a:rPr kumimoji="1" lang="ja-JP" altLang="en-US" sz="1050" b="1" u="none">
                  <a:latin typeface="+mn-ea"/>
                  <a:ea typeface="+mn-ea"/>
                </a:rPr>
                <a:t>　　　　　　　　　　　　　　　　　　のセルです。</a:t>
              </a:r>
              <a:endParaRPr kumimoji="1" lang="en-US" altLang="ja-JP" sz="1050" b="1" u="none">
                <a:latin typeface="+mn-ea"/>
                <a:ea typeface="+mn-ea"/>
              </a:endParaRPr>
            </a:p>
            <a:p>
              <a:pPr algn="l"/>
              <a:r>
                <a:rPr kumimoji="1" lang="ja-JP" altLang="en-US" sz="1050" b="1" u="none">
                  <a:latin typeface="+mn-ea"/>
                  <a:ea typeface="+mn-ea"/>
                </a:rPr>
                <a:t>　・　　　　　　</a:t>
              </a:r>
              <a:r>
                <a:rPr kumimoji="1" lang="ja-JP" altLang="en-US" sz="1050" b="1" u="none" baseline="0">
                  <a:latin typeface="+mn-ea"/>
                  <a:ea typeface="+mn-ea"/>
                </a:rPr>
                <a:t>  </a:t>
              </a:r>
              <a:r>
                <a:rPr kumimoji="1" lang="ja-JP" altLang="en-US" sz="1050" b="1" u="none">
                  <a:latin typeface="+mn-ea"/>
                  <a:ea typeface="+mn-ea"/>
                </a:rPr>
                <a:t>のセルの入力は必須ではありませんが、可能な限り入力してください</a:t>
              </a:r>
              <a:r>
                <a:rPr kumimoji="1" lang="ja-JP" altLang="en-US" sz="1050" b="1" u="none"/>
                <a:t>。</a:t>
              </a:r>
              <a:endParaRPr kumimoji="1" lang="en-US" altLang="ja-JP" sz="1050" b="1" u="none"/>
            </a:p>
            <a:p>
              <a:pPr algn="l"/>
              <a:r>
                <a:rPr kumimoji="1" lang="ja-JP" altLang="en-US" sz="1050" b="1" u="none"/>
                <a:t>　・ 先に「別紙様式６－２ 事業所個票１」から「事業所個票</a:t>
              </a:r>
              <a:r>
                <a:rPr kumimoji="1" lang="en-US" altLang="ja-JP" sz="1050" b="1" u="none"/>
                <a:t>10</a:t>
              </a:r>
              <a:r>
                <a:rPr kumimoji="1" lang="ja-JP" altLang="en-US" sz="1050" b="1" u="none"/>
                <a:t>」までを完成させてください。</a:t>
              </a:r>
              <a:endParaRPr kumimoji="1" lang="en-US" altLang="ja-JP" sz="1050" b="1" u="none"/>
            </a:p>
            <a:p>
              <a:pPr algn="l"/>
              <a:r>
                <a:rPr kumimoji="1" lang="ja-JP" altLang="en-US" sz="1050" b="1" u="none"/>
                <a:t>　　（「２」以降は必要に応じて</a:t>
              </a:r>
              <a:r>
                <a:rPr kumimoji="1" lang="ja-JP" altLang="en-US" sz="1050" b="1">
                  <a:solidFill>
                    <a:schemeClr val="dk1"/>
                  </a:solidFill>
                  <a:effectLst/>
                  <a:latin typeface="+mn-lt"/>
                  <a:ea typeface="+mn-ea"/>
                  <a:cs typeface="+mn-cs"/>
                </a:rPr>
                <a:t>記入</a:t>
              </a:r>
              <a:r>
                <a:rPr kumimoji="1" lang="ja-JP" altLang="en-US" sz="1100" b="1" u="none"/>
                <a:t>）</a:t>
              </a:r>
              <a:endParaRPr kumimoji="1" lang="en-US" altLang="ja-JP" sz="1050" b="1" u="none"/>
            </a:p>
            <a:p>
              <a:pPr algn="l"/>
              <a:r>
                <a:rPr kumimoji="1" lang="en-US" altLang="ja-JP" sz="1050" b="1" u="none"/>
                <a:t> </a:t>
              </a:r>
              <a:r>
                <a:rPr kumimoji="1" lang="ja-JP" altLang="en-US" sz="1050" b="1" u="none" baseline="0"/>
                <a:t>   ・ 「別紙様式６－２」の記入内容に応じて、入力が不要な欄が非表示になります。</a:t>
              </a:r>
              <a:endParaRPr kumimoji="1" lang="en-US" altLang="ja-JP" sz="1050" b="1" u="none"/>
            </a:p>
            <a:p>
              <a:pPr algn="l"/>
              <a:r>
                <a:rPr kumimoji="1" lang="ja-JP" altLang="en-US" sz="1050" b="1" u="none"/>
                <a:t>　</a:t>
              </a:r>
              <a:r>
                <a:rPr kumimoji="1" lang="ja-JP" altLang="en-US" sz="1050" b="1" u="none">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濃いオレンジ色のセルに「</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」が表示された場合、記入内容が要件を満たして</a:t>
              </a:r>
              <a:r>
                <a:rPr kumimoji="1" lang="ja-JP" altLang="en-US" sz="1050" b="1">
                  <a:solidFill>
                    <a:schemeClr val="dk1"/>
                  </a:solidFill>
                  <a:effectLst/>
                  <a:latin typeface="+mn-lt"/>
                  <a:ea typeface="+mn-ea"/>
                  <a:cs typeface="+mn-cs"/>
                </a:rPr>
                <a:t>いないか、未入力の欄があります。</a:t>
              </a:r>
              <a:endParaRPr kumimoji="1" lang="en-US" altLang="ja-JP" sz="1050" b="1">
                <a:solidFill>
                  <a:schemeClr val="dk1"/>
                </a:solidFill>
                <a:effectLst/>
                <a:latin typeface="+mn-lt"/>
                <a:ea typeface="+mn-ea"/>
                <a:cs typeface="+mn-cs"/>
              </a:endParaRPr>
            </a:p>
            <a:p>
              <a:pPr algn="l"/>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修正</a:t>
              </a:r>
              <a:r>
                <a:rPr kumimoji="1" lang="ja-JP" altLang="en-US" sz="1050" b="1">
                  <a:solidFill>
                    <a:schemeClr val="dk1"/>
                  </a:solidFill>
                  <a:effectLst/>
                  <a:latin typeface="+mn-lt"/>
                  <a:ea typeface="+mn-ea"/>
                  <a:cs typeface="+mn-cs"/>
                </a:rPr>
                <a:t>してください。グレー色のセルの「○」「△」「</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」および空欄は、要件には影響しません。</a:t>
              </a:r>
              <a:endParaRPr kumimoji="1" lang="en-US" altLang="ja-JP" sz="1050" b="1" u="none">
                <a:solidFill>
                  <a:schemeClr val="dk1"/>
                </a:solidFill>
                <a:effectLst/>
                <a:latin typeface="+mn-lt"/>
                <a:ea typeface="+mn-ea"/>
                <a:cs typeface="+mn-cs"/>
              </a:endParaRPr>
            </a:p>
            <a:p>
              <a:pPr algn="l"/>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r>
                <a:rPr kumimoji="1" lang="ja-JP" altLang="en-US" sz="1050" b="1" u="none" baseline="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本処遇改善計画書に記載された金額は見込額であり、提出後の運営状況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利用者数等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人員配置状況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職員数等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その他の事由により変動があっても差し支え</a:t>
              </a:r>
              <a:r>
                <a:rPr kumimoji="1" lang="ja-JP" altLang="en-US" sz="1050" b="1">
                  <a:solidFill>
                    <a:schemeClr val="dk1"/>
                  </a:solidFill>
                  <a:effectLst/>
                  <a:latin typeface="+mn-lt"/>
                  <a:ea typeface="+mn-ea"/>
                  <a:cs typeface="+mn-cs"/>
                </a:rPr>
                <a:t>ありません。</a:t>
              </a:r>
              <a:endParaRPr lang="ja-JP" altLang="ja-JP" sz="1050" b="1">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9361168" y="1702806"/>
              <a:ext cx="717604" cy="204913"/>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10192090" y="1702806"/>
              <a:ext cx="717604"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1042351" y="1702806"/>
              <a:ext cx="717604" cy="20491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ピンク色</a:t>
              </a:r>
              <a:endParaRPr lang="ja-JP" altLang="ja-JP" sz="800">
                <a:effectLst/>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077814" y="3619055"/>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t>○</a:t>
              </a: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9558818" y="3619061"/>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13371803" y="3619058"/>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13672287" y="3619058"/>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b="1" i="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289846" y="3593232"/>
              <a:ext cx="1072529"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要件を満たす</a:t>
              </a:r>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760824" y="3593232"/>
              <a:ext cx="2777683"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要件を満たさない（または未入力あり）</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3957404" y="3593225"/>
              <a:ext cx="1414795"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要件には影響せず</a:t>
              </a:r>
              <a:endParaRPr kumimoji="1" lang="en-US" altLang="ja-JP" sz="1050" b="1"/>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bwMode="auto">
            <a:xfrm>
              <a:off x="12763883" y="3619062"/>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bwMode="auto">
            <a:xfrm>
              <a:off x="8149964" y="1984211"/>
              <a:ext cx="717602" cy="204913"/>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グレー色</a:t>
              </a:r>
            </a:p>
          </xdr:txBody>
        </xdr:sp>
      </xdr:grpSp>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2318941" y="3140671"/>
            <a:ext cx="195719" cy="24900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endParaRPr kumimoji="1" lang="en-US" altLang="ja-JP" sz="1000" b="1" i="0"/>
          </a:p>
        </xdr:txBody>
      </xdr:sp>
    </xdr:grpSp>
    <xdr:clientData/>
  </xdr:twoCellAnchor>
  <mc:AlternateContent xmlns:mc="http://schemas.openxmlformats.org/markup-compatibility/2006">
    <mc:Choice xmlns:a14="http://schemas.microsoft.com/office/drawing/2010/main" Requires="a14">
      <xdr:twoCellAnchor editAs="oneCell">
        <xdr:from>
          <xdr:col>4</xdr:col>
          <xdr:colOff>190500</xdr:colOff>
          <xdr:row>164</xdr:row>
          <xdr:rowOff>152400</xdr:rowOff>
        </xdr:from>
        <xdr:to>
          <xdr:col>6</xdr:col>
          <xdr:colOff>0</xdr:colOff>
          <xdr:row>166</xdr:row>
          <xdr:rowOff>38100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000-00004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610100" y="4295775"/>
              <a:ext cx="304800" cy="400050"/>
              <a:chOff x="4501773" y="3772528"/>
              <a:chExt cx="303832" cy="486923"/>
            </a:xfrm>
          </xdr:grpSpPr>
          <xdr:sp macro="" textlink="">
            <xdr:nvSpPr>
              <xdr:cNvPr id="58369" name="Option Button 1" hidden="1">
                <a:extLst>
                  <a:ext uri="{63B3BB69-23CF-44E3-9099-C40C66FF867C}">
                    <a14:compatExt spid="_x0000_s58369"/>
                  </a:ext>
                  <a:ext uri="{FF2B5EF4-FFF2-40B4-BE49-F238E27FC236}">
                    <a16:creationId xmlns:a16="http://schemas.microsoft.com/office/drawing/2014/main" id="{00000000-0008-0000-0900-000001E4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900-000002E4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4600575" y="4848225"/>
              <a:ext cx="304800" cy="714375"/>
              <a:chOff x="4479758" y="4496255"/>
              <a:chExt cx="301792" cy="780106"/>
            </a:xfrm>
          </xdr:grpSpPr>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900-000003E4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2" name="Option Button 4" hidden="1">
                <a:extLst>
                  <a:ext uri="{63B3BB69-23CF-44E3-9099-C40C66FF867C}">
                    <a14:compatExt spid="_x0000_s58372"/>
                  </a:ext>
                  <a:ext uri="{FF2B5EF4-FFF2-40B4-BE49-F238E27FC236}">
                    <a16:creationId xmlns:a16="http://schemas.microsoft.com/office/drawing/2014/main" id="{00000000-0008-0000-0900-000004E4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3" name="Option Button 5" hidden="1">
                <a:extLst>
                  <a:ext uri="{63B3BB69-23CF-44E3-9099-C40C66FF867C}">
                    <a14:compatExt spid="_x0000_s58373"/>
                  </a:ext>
                  <a:ext uri="{FF2B5EF4-FFF2-40B4-BE49-F238E27FC236}">
                    <a16:creationId xmlns:a16="http://schemas.microsoft.com/office/drawing/2014/main" id="{00000000-0008-0000-0900-000005E4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4600575" y="5714998"/>
              <a:ext cx="304800" cy="698090"/>
              <a:chOff x="4549825" y="5456618"/>
              <a:chExt cx="308371" cy="762863"/>
            </a:xfrm>
          </xdr:grpSpPr>
          <xdr:sp macro="" textlink="">
            <xdr:nvSpPr>
              <xdr:cNvPr id="58374" name="Option Button 6" hidden="1">
                <a:extLst>
                  <a:ext uri="{63B3BB69-23CF-44E3-9099-C40C66FF867C}">
                    <a14:compatExt spid="_x0000_s58374"/>
                  </a:ext>
                  <a:ext uri="{FF2B5EF4-FFF2-40B4-BE49-F238E27FC236}">
                    <a16:creationId xmlns:a16="http://schemas.microsoft.com/office/drawing/2014/main" id="{00000000-0008-0000-0900-000006E4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5" name="Option Button 7" hidden="1">
                <a:extLst>
                  <a:ext uri="{63B3BB69-23CF-44E3-9099-C40C66FF867C}">
                    <a14:compatExt spid="_x0000_s58375"/>
                  </a:ext>
                  <a:ext uri="{FF2B5EF4-FFF2-40B4-BE49-F238E27FC236}">
                    <a16:creationId xmlns:a16="http://schemas.microsoft.com/office/drawing/2014/main" id="{00000000-0008-0000-0900-000007E4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6" name="Option Button 8" hidden="1">
                <a:extLst>
                  <a:ext uri="{63B3BB69-23CF-44E3-9099-C40C66FF867C}">
                    <a14:compatExt spid="_x0000_s58376"/>
                  </a:ext>
                  <a:ext uri="{FF2B5EF4-FFF2-40B4-BE49-F238E27FC236}">
                    <a16:creationId xmlns:a16="http://schemas.microsoft.com/office/drawing/2014/main" id="{00000000-0008-0000-0900-000008E4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58377" name="Option Button 9" hidden="1">
              <a:extLst>
                <a:ext uri="{63B3BB69-23CF-44E3-9099-C40C66FF867C}">
                  <a14:compatExt spid="_x0000_s58377"/>
                </a:ext>
                <a:ext uri="{FF2B5EF4-FFF2-40B4-BE49-F238E27FC236}">
                  <a16:creationId xmlns:a16="http://schemas.microsoft.com/office/drawing/2014/main" id="{00000000-0008-0000-09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58378" name="Option Button 10" hidden="1">
              <a:extLst>
                <a:ext uri="{63B3BB69-23CF-44E3-9099-C40C66FF867C}">
                  <a14:compatExt spid="_x0000_s58378"/>
                </a:ext>
                <a:ext uri="{FF2B5EF4-FFF2-40B4-BE49-F238E27FC236}">
                  <a16:creationId xmlns:a16="http://schemas.microsoft.com/office/drawing/2014/main" id="{00000000-0008-0000-09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9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9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9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5972175" y="9108857"/>
              <a:ext cx="304800" cy="371475"/>
              <a:chOff x="5763126" y="8931919"/>
              <a:chExt cx="301792" cy="494768"/>
            </a:xfrm>
          </xdr:grpSpPr>
          <xdr:sp macro="" textlink="">
            <xdr:nvSpPr>
              <xdr:cNvPr id="58379" name="Option Button 11" hidden="1">
                <a:extLst>
                  <a:ext uri="{63B3BB69-23CF-44E3-9099-C40C66FF867C}">
                    <a14:compatExt spid="_x0000_s58379"/>
                  </a:ext>
                  <a:ext uri="{FF2B5EF4-FFF2-40B4-BE49-F238E27FC236}">
                    <a16:creationId xmlns:a16="http://schemas.microsoft.com/office/drawing/2014/main" id="{00000000-0008-0000-0900-00000BE4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0" name="Option Button 12" hidden="1">
                <a:extLst>
                  <a:ext uri="{63B3BB69-23CF-44E3-9099-C40C66FF867C}">
                    <a14:compatExt spid="_x0000_s58380"/>
                  </a:ext>
                  <a:ext uri="{FF2B5EF4-FFF2-40B4-BE49-F238E27FC236}">
                    <a16:creationId xmlns:a16="http://schemas.microsoft.com/office/drawing/2014/main" id="{00000000-0008-0000-0900-00000CE4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58381" name="Group Box 13" hidden="1">
              <a:extLst>
                <a:ext uri="{63B3BB69-23CF-44E3-9099-C40C66FF867C}">
                  <a14:compatExt spid="_x0000_s58381"/>
                </a:ext>
                <a:ext uri="{FF2B5EF4-FFF2-40B4-BE49-F238E27FC236}">
                  <a16:creationId xmlns:a16="http://schemas.microsoft.com/office/drawing/2014/main" id="{00000000-0008-0000-0900-00000D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58382" name="Group Box 14" hidden="1">
              <a:extLst>
                <a:ext uri="{63B3BB69-23CF-44E3-9099-C40C66FF867C}">
                  <a14:compatExt spid="_x0000_s58382"/>
                </a:ext>
                <a:ext uri="{FF2B5EF4-FFF2-40B4-BE49-F238E27FC236}">
                  <a16:creationId xmlns:a16="http://schemas.microsoft.com/office/drawing/2014/main" id="{00000000-0008-0000-0900-00000E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58383" name="Group Box 15" hidden="1">
              <a:extLst>
                <a:ext uri="{63B3BB69-23CF-44E3-9099-C40C66FF867C}">
                  <a14:compatExt spid="_x0000_s58383"/>
                </a:ext>
                <a:ext uri="{FF2B5EF4-FFF2-40B4-BE49-F238E27FC236}">
                  <a16:creationId xmlns:a16="http://schemas.microsoft.com/office/drawing/2014/main" id="{00000000-0008-0000-0900-00000F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58384" name="Group Box 16" hidden="1">
              <a:extLst>
                <a:ext uri="{63B3BB69-23CF-44E3-9099-C40C66FF867C}">
                  <a14:compatExt spid="_x0000_s58384"/>
                </a:ext>
                <a:ext uri="{FF2B5EF4-FFF2-40B4-BE49-F238E27FC236}">
                  <a16:creationId xmlns:a16="http://schemas.microsoft.com/office/drawing/2014/main" id="{00000000-0008-0000-0900-000010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4600575" y="6581775"/>
              <a:ext cx="304800" cy="685800"/>
              <a:chOff x="4549825" y="6438941"/>
              <a:chExt cx="308371" cy="779281"/>
            </a:xfrm>
          </xdr:grpSpPr>
          <xdr:sp macro="" textlink="">
            <xdr:nvSpPr>
              <xdr:cNvPr id="58385" name="Option Button 17" hidden="1">
                <a:extLst>
                  <a:ext uri="{63B3BB69-23CF-44E3-9099-C40C66FF867C}">
                    <a14:compatExt spid="_x0000_s58385"/>
                  </a:ext>
                  <a:ext uri="{FF2B5EF4-FFF2-40B4-BE49-F238E27FC236}">
                    <a16:creationId xmlns:a16="http://schemas.microsoft.com/office/drawing/2014/main" id="{00000000-0008-0000-0900-000011E4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6" name="Option Button 18" hidden="1">
                <a:extLst>
                  <a:ext uri="{63B3BB69-23CF-44E3-9099-C40C66FF867C}">
                    <a14:compatExt spid="_x0000_s58386"/>
                  </a:ext>
                  <a:ext uri="{FF2B5EF4-FFF2-40B4-BE49-F238E27FC236}">
                    <a16:creationId xmlns:a16="http://schemas.microsoft.com/office/drawing/2014/main" id="{00000000-0008-0000-0900-000012E4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7" name="Option Button 19" hidden="1">
                <a:extLst>
                  <a:ext uri="{63B3BB69-23CF-44E3-9099-C40C66FF867C}">
                    <a14:compatExt spid="_x0000_s58387"/>
                  </a:ext>
                  <a:ext uri="{FF2B5EF4-FFF2-40B4-BE49-F238E27FC236}">
                    <a16:creationId xmlns:a16="http://schemas.microsoft.com/office/drawing/2014/main" id="{00000000-0008-0000-0900-000013E4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58388" name="Group Box 20" hidden="1">
              <a:extLst>
                <a:ext uri="{63B3BB69-23CF-44E3-9099-C40C66FF867C}">
                  <a14:compatExt spid="_x0000_s58388"/>
                </a:ext>
                <a:ext uri="{FF2B5EF4-FFF2-40B4-BE49-F238E27FC236}">
                  <a16:creationId xmlns:a16="http://schemas.microsoft.com/office/drawing/2014/main" id="{00000000-0008-0000-0900-000014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58389" name="Group Box 21" hidden="1">
              <a:extLst>
                <a:ext uri="{63B3BB69-23CF-44E3-9099-C40C66FF867C}">
                  <a14:compatExt spid="_x0000_s58389"/>
                </a:ext>
                <a:ext uri="{FF2B5EF4-FFF2-40B4-BE49-F238E27FC236}">
                  <a16:creationId xmlns:a16="http://schemas.microsoft.com/office/drawing/2014/main" id="{00000000-0008-0000-0900-000015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58390" name="Group Box 22" hidden="1">
              <a:extLst>
                <a:ext uri="{63B3BB69-23CF-44E3-9099-C40C66FF867C}">
                  <a14:compatExt spid="_x0000_s58390"/>
                </a:ext>
                <a:ext uri="{FF2B5EF4-FFF2-40B4-BE49-F238E27FC236}">
                  <a16:creationId xmlns:a16="http://schemas.microsoft.com/office/drawing/2014/main" id="{00000000-0008-0000-0900-000016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58391" name="Group Box 23" hidden="1">
              <a:extLst>
                <a:ext uri="{63B3BB69-23CF-44E3-9099-C40C66FF867C}">
                  <a14:compatExt spid="_x0000_s58391"/>
                </a:ext>
                <a:ext uri="{FF2B5EF4-FFF2-40B4-BE49-F238E27FC236}">
                  <a16:creationId xmlns:a16="http://schemas.microsoft.com/office/drawing/2014/main" id="{00000000-0008-0000-0900-000017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58392" name="Group Box 24" hidden="1">
              <a:extLst>
                <a:ext uri="{63B3BB69-23CF-44E3-9099-C40C66FF867C}">
                  <a14:compatExt spid="_x0000_s58392"/>
                </a:ext>
                <a:ext uri="{FF2B5EF4-FFF2-40B4-BE49-F238E27FC236}">
                  <a16:creationId xmlns:a16="http://schemas.microsoft.com/office/drawing/2014/main" id="{00000000-0008-0000-0900-000018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58393" name="Group Box 25" hidden="1">
              <a:extLst>
                <a:ext uri="{63B3BB69-23CF-44E3-9099-C40C66FF867C}">
                  <a14:compatExt spid="_x0000_s58393"/>
                </a:ext>
                <a:ext uri="{FF2B5EF4-FFF2-40B4-BE49-F238E27FC236}">
                  <a16:creationId xmlns:a16="http://schemas.microsoft.com/office/drawing/2014/main" id="{00000000-0008-0000-0900-000019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58394" name="Group Box 26" hidden="1">
              <a:extLst>
                <a:ext uri="{63B3BB69-23CF-44E3-9099-C40C66FF867C}">
                  <a14:compatExt spid="_x0000_s58394"/>
                </a:ext>
                <a:ext uri="{FF2B5EF4-FFF2-40B4-BE49-F238E27FC236}">
                  <a16:creationId xmlns:a16="http://schemas.microsoft.com/office/drawing/2014/main" id="{00000000-0008-0000-0900-00001A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58395" name="Group Box 27" hidden="1">
              <a:extLst>
                <a:ext uri="{63B3BB69-23CF-44E3-9099-C40C66FF867C}">
                  <a14:compatExt spid="_x0000_s58395"/>
                </a:ext>
                <a:ext uri="{FF2B5EF4-FFF2-40B4-BE49-F238E27FC236}">
                  <a16:creationId xmlns:a16="http://schemas.microsoft.com/office/drawing/2014/main" id="{00000000-0008-0000-0900-00001B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9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9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58396" name="Group Box 28" hidden="1">
              <a:extLst>
                <a:ext uri="{63B3BB69-23CF-44E3-9099-C40C66FF867C}">
                  <a14:compatExt spid="_x0000_s58396"/>
                </a:ext>
                <a:ext uri="{FF2B5EF4-FFF2-40B4-BE49-F238E27FC236}">
                  <a16:creationId xmlns:a16="http://schemas.microsoft.com/office/drawing/2014/main" id="{00000000-0008-0000-0900-00001C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58397" name="Group Box 29" hidden="1">
              <a:extLst>
                <a:ext uri="{63B3BB69-23CF-44E3-9099-C40C66FF867C}">
                  <a14:compatExt spid="_x0000_s58397"/>
                </a:ext>
                <a:ext uri="{FF2B5EF4-FFF2-40B4-BE49-F238E27FC236}">
                  <a16:creationId xmlns:a16="http://schemas.microsoft.com/office/drawing/2014/main" id="{00000000-0008-0000-0900-00001D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975799" y="8239850"/>
              <a:ext cx="220577" cy="694590"/>
              <a:chOff x="5767594" y="8168748"/>
              <a:chExt cx="217610" cy="792431"/>
            </a:xfrm>
          </xdr:grpSpPr>
          <xdr:sp macro="" textlink="">
            <xdr:nvSpPr>
              <xdr:cNvPr id="58398" name="Option Button 30" hidden="1">
                <a:extLst>
                  <a:ext uri="{63B3BB69-23CF-44E3-9099-C40C66FF867C}">
                    <a14:compatExt spid="_x0000_s58398"/>
                  </a:ext>
                  <a:ext uri="{FF2B5EF4-FFF2-40B4-BE49-F238E27FC236}">
                    <a16:creationId xmlns:a16="http://schemas.microsoft.com/office/drawing/2014/main" id="{00000000-0008-0000-0900-00001EE4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9" name="Option Button 31" hidden="1">
                <a:extLst>
                  <a:ext uri="{63B3BB69-23CF-44E3-9099-C40C66FF867C}">
                    <a14:compatExt spid="_x0000_s58399"/>
                  </a:ext>
                  <a:ext uri="{FF2B5EF4-FFF2-40B4-BE49-F238E27FC236}">
                    <a16:creationId xmlns:a16="http://schemas.microsoft.com/office/drawing/2014/main" id="{00000000-0008-0000-0900-00001FE4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9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900-00001D000000}"/>
                </a:ext>
              </a:extLst>
            </xdr:cNvPr>
            <xdr:cNvGrpSpPr>
              <a:grpSpLocks/>
            </xdr:cNvGrpSpPr>
          </xdr:nvGrpSpPr>
          <xdr:grpSpPr bwMode="auto">
            <a:xfrm>
              <a:off x="5972175" y="4276725"/>
              <a:ext cx="304800" cy="419100"/>
              <a:chOff x="45017" y="37725"/>
              <a:chExt cx="3039" cy="4869"/>
            </a:xfrm>
          </xdr:grpSpPr>
          <xdr:sp macro="" textlink="">
            <xdr:nvSpPr>
              <xdr:cNvPr id="58400" name="Option Button 32" hidden="1">
                <a:extLst>
                  <a:ext uri="{63B3BB69-23CF-44E3-9099-C40C66FF867C}">
                    <a14:compatExt spid="_x0000_s58400"/>
                  </a:ext>
                  <a:ext uri="{FF2B5EF4-FFF2-40B4-BE49-F238E27FC236}">
                    <a16:creationId xmlns:a16="http://schemas.microsoft.com/office/drawing/2014/main" id="{00000000-0008-0000-0900-000020E4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1" name="Option Button 33" hidden="1">
                <a:extLst>
                  <a:ext uri="{63B3BB69-23CF-44E3-9099-C40C66FF867C}">
                    <a14:compatExt spid="_x0000_s58401"/>
                  </a:ext>
                  <a:ext uri="{FF2B5EF4-FFF2-40B4-BE49-F238E27FC236}">
                    <a16:creationId xmlns:a16="http://schemas.microsoft.com/office/drawing/2014/main" id="{00000000-0008-0000-0900-000021E4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9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900-000022000000}"/>
                </a:ext>
              </a:extLst>
            </xdr:cNvPr>
            <xdr:cNvGrpSpPr>
              <a:grpSpLocks/>
            </xdr:cNvGrpSpPr>
          </xdr:nvGrpSpPr>
          <xdr:grpSpPr bwMode="auto">
            <a:xfrm>
              <a:off x="5972175" y="5715000"/>
              <a:ext cx="304800" cy="714375"/>
              <a:chOff x="57631" y="54838"/>
              <a:chExt cx="3018" cy="7876"/>
            </a:xfrm>
          </xdr:grpSpPr>
          <xdr:sp macro="" textlink="">
            <xdr:nvSpPr>
              <xdr:cNvPr id="58402" name="Option Button 34" hidden="1">
                <a:extLst>
                  <a:ext uri="{63B3BB69-23CF-44E3-9099-C40C66FF867C}">
                    <a14:compatExt spid="_x0000_s58402"/>
                  </a:ext>
                  <a:ext uri="{FF2B5EF4-FFF2-40B4-BE49-F238E27FC236}">
                    <a16:creationId xmlns:a16="http://schemas.microsoft.com/office/drawing/2014/main" id="{00000000-0008-0000-0900-000022E4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3" name="Option Button 35" hidden="1">
                <a:extLst>
                  <a:ext uri="{63B3BB69-23CF-44E3-9099-C40C66FF867C}">
                    <a14:compatExt spid="_x0000_s58403"/>
                  </a:ext>
                  <a:ext uri="{FF2B5EF4-FFF2-40B4-BE49-F238E27FC236}">
                    <a16:creationId xmlns:a16="http://schemas.microsoft.com/office/drawing/2014/main" id="{00000000-0008-0000-0900-000023E4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4" name="Option Button 36" hidden="1">
                <a:extLst>
                  <a:ext uri="{63B3BB69-23CF-44E3-9099-C40C66FF867C}">
                    <a14:compatExt spid="_x0000_s58404"/>
                  </a:ext>
                  <a:ext uri="{FF2B5EF4-FFF2-40B4-BE49-F238E27FC236}">
                    <a16:creationId xmlns:a16="http://schemas.microsoft.com/office/drawing/2014/main" id="{00000000-0008-0000-0900-000024E4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9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9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9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9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9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9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900-00002C000000}"/>
                </a:ext>
              </a:extLst>
            </xdr:cNvPr>
            <xdr:cNvGrpSpPr>
              <a:grpSpLocks/>
            </xdr:cNvGrpSpPr>
          </xdr:nvGrpSpPr>
          <xdr:grpSpPr bwMode="auto">
            <a:xfrm>
              <a:off x="4598553" y="7408601"/>
              <a:ext cx="232948" cy="707094"/>
              <a:chOff x="45321" y="72871"/>
              <a:chExt cx="2304" cy="6586"/>
            </a:xfrm>
          </xdr:grpSpPr>
          <xdr:sp macro="" textlink="">
            <xdr:nvSpPr>
              <xdr:cNvPr id="58405" name="Option Button 37" hidden="1">
                <a:extLst>
                  <a:ext uri="{63B3BB69-23CF-44E3-9099-C40C66FF867C}">
                    <a14:compatExt spid="_x0000_s58405"/>
                  </a:ext>
                  <a:ext uri="{FF2B5EF4-FFF2-40B4-BE49-F238E27FC236}">
                    <a16:creationId xmlns:a16="http://schemas.microsoft.com/office/drawing/2014/main" id="{00000000-0008-0000-0900-000025E4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6" name="Option Button 38" hidden="1">
                <a:extLst>
                  <a:ext uri="{63B3BB69-23CF-44E3-9099-C40C66FF867C}">
                    <a14:compatExt spid="_x0000_s58406"/>
                  </a:ext>
                  <a:ext uri="{FF2B5EF4-FFF2-40B4-BE49-F238E27FC236}">
                    <a16:creationId xmlns:a16="http://schemas.microsoft.com/office/drawing/2014/main" id="{00000000-0008-0000-0900-000026E4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9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9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900-000031000000}"/>
                </a:ext>
              </a:extLst>
            </xdr:cNvPr>
            <xdr:cNvGrpSpPr/>
          </xdr:nvGrpSpPr>
          <xdr:grpSpPr>
            <a:xfrm>
              <a:off x="4609256" y="8232477"/>
              <a:ext cx="200248" cy="744722"/>
              <a:chOff x="4538988" y="8166017"/>
              <a:chExt cx="208649" cy="749793"/>
            </a:xfrm>
          </xdr:grpSpPr>
          <xdr:sp macro="" textlink="">
            <xdr:nvSpPr>
              <xdr:cNvPr id="58407" name="Option Button 39" hidden="1">
                <a:extLst>
                  <a:ext uri="{63B3BB69-23CF-44E3-9099-C40C66FF867C}">
                    <a14:compatExt spid="_x0000_s58407"/>
                  </a:ext>
                  <a:ext uri="{FF2B5EF4-FFF2-40B4-BE49-F238E27FC236}">
                    <a16:creationId xmlns:a16="http://schemas.microsoft.com/office/drawing/2014/main" id="{00000000-0008-0000-0900-000027E4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8" name="Option Button 40" hidden="1">
                <a:extLst>
                  <a:ext uri="{63B3BB69-23CF-44E3-9099-C40C66FF867C}">
                    <a14:compatExt spid="_x0000_s58408"/>
                  </a:ext>
                  <a:ext uri="{FF2B5EF4-FFF2-40B4-BE49-F238E27FC236}">
                    <a16:creationId xmlns:a16="http://schemas.microsoft.com/office/drawing/2014/main" id="{00000000-0008-0000-0900-000028E4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58409" name="Group Box 41" hidden="1">
              <a:extLst>
                <a:ext uri="{63B3BB69-23CF-44E3-9099-C40C66FF867C}">
                  <a14:compatExt spid="_x0000_s58409"/>
                </a:ext>
                <a:ext uri="{FF2B5EF4-FFF2-40B4-BE49-F238E27FC236}">
                  <a16:creationId xmlns:a16="http://schemas.microsoft.com/office/drawing/2014/main" id="{00000000-0008-0000-0900-000029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900-000032000000}"/>
                </a:ext>
              </a:extLst>
            </xdr:cNvPr>
            <xdr:cNvGrpSpPr/>
          </xdr:nvGrpSpPr>
          <xdr:grpSpPr>
            <a:xfrm>
              <a:off x="5980567" y="7395550"/>
              <a:ext cx="304802" cy="710980"/>
              <a:chOff x="5809589" y="7290614"/>
              <a:chExt cx="301595" cy="707491"/>
            </a:xfrm>
          </xdr:grpSpPr>
          <xdr:sp macro="" textlink="">
            <xdr:nvSpPr>
              <xdr:cNvPr id="58410" name="Option Button 42" hidden="1">
                <a:extLst>
                  <a:ext uri="{63B3BB69-23CF-44E3-9099-C40C66FF867C}">
                    <a14:compatExt spid="_x0000_s58410"/>
                  </a:ext>
                  <a:ext uri="{FF2B5EF4-FFF2-40B4-BE49-F238E27FC236}">
                    <a16:creationId xmlns:a16="http://schemas.microsoft.com/office/drawing/2014/main" id="{00000000-0008-0000-0900-00002AE4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1" name="Option Button 43" hidden="1">
                <a:extLst>
                  <a:ext uri="{63B3BB69-23CF-44E3-9099-C40C66FF867C}">
                    <a14:compatExt spid="_x0000_s58411"/>
                  </a:ext>
                  <a:ext uri="{FF2B5EF4-FFF2-40B4-BE49-F238E27FC236}">
                    <a16:creationId xmlns:a16="http://schemas.microsoft.com/office/drawing/2014/main" id="{00000000-0008-0000-0900-00002BE4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9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9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9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9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9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9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9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900-00003A000000}"/>
                </a:ext>
              </a:extLst>
            </xdr:cNvPr>
            <xdr:cNvGrpSpPr>
              <a:grpSpLocks/>
            </xdr:cNvGrpSpPr>
          </xdr:nvGrpSpPr>
          <xdr:grpSpPr bwMode="auto">
            <a:xfrm>
              <a:off x="5972175" y="4857750"/>
              <a:ext cx="304800" cy="685800"/>
              <a:chOff x="57686" y="45007"/>
              <a:chExt cx="3018" cy="8207"/>
            </a:xfrm>
          </xdr:grpSpPr>
          <xdr:sp macro="" textlink="">
            <xdr:nvSpPr>
              <xdr:cNvPr id="58412" name="Option Button 44" hidden="1">
                <a:extLst>
                  <a:ext uri="{63B3BB69-23CF-44E3-9099-C40C66FF867C}">
                    <a14:compatExt spid="_x0000_s58412"/>
                  </a:ext>
                  <a:ext uri="{FF2B5EF4-FFF2-40B4-BE49-F238E27FC236}">
                    <a16:creationId xmlns:a16="http://schemas.microsoft.com/office/drawing/2014/main" id="{00000000-0008-0000-0900-00002CE4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3" name="Option Button 45" hidden="1">
                <a:extLst>
                  <a:ext uri="{63B3BB69-23CF-44E3-9099-C40C66FF867C}">
                    <a14:compatExt spid="_x0000_s58413"/>
                  </a:ext>
                  <a:ext uri="{FF2B5EF4-FFF2-40B4-BE49-F238E27FC236}">
                    <a16:creationId xmlns:a16="http://schemas.microsoft.com/office/drawing/2014/main" id="{00000000-0008-0000-0900-00002DE4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4" name="Option Button 46" hidden="1">
                <a:extLst>
                  <a:ext uri="{63B3BB69-23CF-44E3-9099-C40C66FF867C}">
                    <a14:compatExt spid="_x0000_s58414"/>
                  </a:ext>
                  <a:ext uri="{FF2B5EF4-FFF2-40B4-BE49-F238E27FC236}">
                    <a16:creationId xmlns:a16="http://schemas.microsoft.com/office/drawing/2014/main" id="{00000000-0008-0000-0900-00002EE4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900-00003B000000}"/>
                </a:ext>
              </a:extLst>
            </xdr:cNvPr>
            <xdr:cNvGrpSpPr>
              <a:grpSpLocks/>
            </xdr:cNvGrpSpPr>
          </xdr:nvGrpSpPr>
          <xdr:grpSpPr bwMode="auto">
            <a:xfrm>
              <a:off x="5972175" y="6581775"/>
              <a:ext cx="304800" cy="685800"/>
              <a:chOff x="57631" y="54838"/>
              <a:chExt cx="3018" cy="7963"/>
            </a:xfrm>
          </xdr:grpSpPr>
          <xdr:sp macro="" textlink="">
            <xdr:nvSpPr>
              <xdr:cNvPr id="58415" name="Option Button 47" hidden="1">
                <a:extLst>
                  <a:ext uri="{63B3BB69-23CF-44E3-9099-C40C66FF867C}">
                    <a14:compatExt spid="_x0000_s58415"/>
                  </a:ext>
                  <a:ext uri="{FF2B5EF4-FFF2-40B4-BE49-F238E27FC236}">
                    <a16:creationId xmlns:a16="http://schemas.microsoft.com/office/drawing/2014/main" id="{00000000-0008-0000-0900-00002FE4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6" name="Option Button 48" hidden="1">
                <a:extLst>
                  <a:ext uri="{63B3BB69-23CF-44E3-9099-C40C66FF867C}">
                    <a14:compatExt spid="_x0000_s58416"/>
                  </a:ext>
                  <a:ext uri="{FF2B5EF4-FFF2-40B4-BE49-F238E27FC236}">
                    <a16:creationId xmlns:a16="http://schemas.microsoft.com/office/drawing/2014/main" id="{00000000-0008-0000-0900-000030E4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7" name="Option Button 49" hidden="1">
                <a:extLst>
                  <a:ext uri="{63B3BB69-23CF-44E3-9099-C40C66FF867C}">
                    <a14:compatExt spid="_x0000_s58417"/>
                  </a:ext>
                  <a:ext uri="{FF2B5EF4-FFF2-40B4-BE49-F238E27FC236}">
                    <a16:creationId xmlns:a16="http://schemas.microsoft.com/office/drawing/2014/main" id="{00000000-0008-0000-0900-000031E4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4610100" y="4295775"/>
              <a:ext cx="304800" cy="400050"/>
              <a:chOff x="4501773" y="3772528"/>
              <a:chExt cx="303832" cy="486923"/>
            </a:xfrm>
          </xdr:grpSpPr>
          <xdr:sp macro="" textlink="">
            <xdr:nvSpPr>
              <xdr:cNvPr id="49153" name="Option Button 1" hidden="1">
                <a:extLst>
                  <a:ext uri="{63B3BB69-23CF-44E3-9099-C40C66FF867C}">
                    <a14:compatExt spid="_x0000_s49153"/>
                  </a:ext>
                  <a:ext uri="{FF2B5EF4-FFF2-40B4-BE49-F238E27FC236}">
                    <a16:creationId xmlns:a16="http://schemas.microsoft.com/office/drawing/2014/main" id="{00000000-0008-0000-0A00-000001C0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54" name="Option Button 2" hidden="1">
                <a:extLst>
                  <a:ext uri="{63B3BB69-23CF-44E3-9099-C40C66FF867C}">
                    <a14:compatExt spid="_x0000_s49154"/>
                  </a:ext>
                  <a:ext uri="{FF2B5EF4-FFF2-40B4-BE49-F238E27FC236}">
                    <a16:creationId xmlns:a16="http://schemas.microsoft.com/office/drawing/2014/main" id="{00000000-0008-0000-0A00-000002C0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600575" y="4848225"/>
              <a:ext cx="304800" cy="714375"/>
              <a:chOff x="4479758" y="4496255"/>
              <a:chExt cx="301792" cy="780106"/>
            </a:xfrm>
          </xdr:grpSpPr>
          <xdr:sp macro="" textlink="">
            <xdr:nvSpPr>
              <xdr:cNvPr id="49155" name="Option Button 3" hidden="1">
                <a:extLst>
                  <a:ext uri="{63B3BB69-23CF-44E3-9099-C40C66FF867C}">
                    <a14:compatExt spid="_x0000_s49155"/>
                  </a:ext>
                  <a:ext uri="{FF2B5EF4-FFF2-40B4-BE49-F238E27FC236}">
                    <a16:creationId xmlns:a16="http://schemas.microsoft.com/office/drawing/2014/main" id="{00000000-0008-0000-0A00-000003C0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56" name="Option Button 4" hidden="1">
                <a:extLst>
                  <a:ext uri="{63B3BB69-23CF-44E3-9099-C40C66FF867C}">
                    <a14:compatExt spid="_x0000_s49156"/>
                  </a:ext>
                  <a:ext uri="{FF2B5EF4-FFF2-40B4-BE49-F238E27FC236}">
                    <a16:creationId xmlns:a16="http://schemas.microsoft.com/office/drawing/2014/main" id="{00000000-0008-0000-0A00-000004C0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57" name="Option Button 5" hidden="1">
                <a:extLst>
                  <a:ext uri="{63B3BB69-23CF-44E3-9099-C40C66FF867C}">
                    <a14:compatExt spid="_x0000_s49157"/>
                  </a:ext>
                  <a:ext uri="{FF2B5EF4-FFF2-40B4-BE49-F238E27FC236}">
                    <a16:creationId xmlns:a16="http://schemas.microsoft.com/office/drawing/2014/main" id="{00000000-0008-0000-0A00-000005C0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4600575" y="5714998"/>
              <a:ext cx="304800" cy="698090"/>
              <a:chOff x="4549825" y="5456618"/>
              <a:chExt cx="308371" cy="762863"/>
            </a:xfrm>
          </xdr:grpSpPr>
          <xdr:sp macro="" textlink="">
            <xdr:nvSpPr>
              <xdr:cNvPr id="49158" name="Option Button 6" hidden="1">
                <a:extLst>
                  <a:ext uri="{63B3BB69-23CF-44E3-9099-C40C66FF867C}">
                    <a14:compatExt spid="_x0000_s49158"/>
                  </a:ext>
                  <a:ext uri="{FF2B5EF4-FFF2-40B4-BE49-F238E27FC236}">
                    <a16:creationId xmlns:a16="http://schemas.microsoft.com/office/drawing/2014/main" id="{00000000-0008-0000-0A00-000006C0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59" name="Option Button 7" hidden="1">
                <a:extLst>
                  <a:ext uri="{63B3BB69-23CF-44E3-9099-C40C66FF867C}">
                    <a14:compatExt spid="_x0000_s49159"/>
                  </a:ext>
                  <a:ext uri="{FF2B5EF4-FFF2-40B4-BE49-F238E27FC236}">
                    <a16:creationId xmlns:a16="http://schemas.microsoft.com/office/drawing/2014/main" id="{00000000-0008-0000-0A00-000007C0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60" name="Option Button 8" hidden="1">
                <a:extLst>
                  <a:ext uri="{63B3BB69-23CF-44E3-9099-C40C66FF867C}">
                    <a14:compatExt spid="_x0000_s49160"/>
                  </a:ext>
                  <a:ext uri="{FF2B5EF4-FFF2-40B4-BE49-F238E27FC236}">
                    <a16:creationId xmlns:a16="http://schemas.microsoft.com/office/drawing/2014/main" id="{00000000-0008-0000-0A00-000008C0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49161" name="Option Button 9" hidden="1">
              <a:extLst>
                <a:ext uri="{63B3BB69-23CF-44E3-9099-C40C66FF867C}">
                  <a14:compatExt spid="_x0000_s49161"/>
                </a:ext>
                <a:ext uri="{FF2B5EF4-FFF2-40B4-BE49-F238E27FC236}">
                  <a16:creationId xmlns:a16="http://schemas.microsoft.com/office/drawing/2014/main" id="{00000000-0008-0000-0A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49162" name="Option Button 10" hidden="1">
              <a:extLst>
                <a:ext uri="{63B3BB69-23CF-44E3-9099-C40C66FF867C}">
                  <a14:compatExt spid="_x0000_s49162"/>
                </a:ext>
                <a:ext uri="{FF2B5EF4-FFF2-40B4-BE49-F238E27FC236}">
                  <a16:creationId xmlns:a16="http://schemas.microsoft.com/office/drawing/2014/main" id="{00000000-0008-0000-0A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A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A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A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5972175" y="9108857"/>
              <a:ext cx="304800" cy="371475"/>
              <a:chOff x="5763126" y="8931919"/>
              <a:chExt cx="301792" cy="494768"/>
            </a:xfrm>
          </xdr:grpSpPr>
          <xdr:sp macro="" textlink="">
            <xdr:nvSpPr>
              <xdr:cNvPr id="49163" name="Option Button 11" hidden="1">
                <a:extLst>
                  <a:ext uri="{63B3BB69-23CF-44E3-9099-C40C66FF867C}">
                    <a14:compatExt spid="_x0000_s49163"/>
                  </a:ext>
                  <a:ext uri="{FF2B5EF4-FFF2-40B4-BE49-F238E27FC236}">
                    <a16:creationId xmlns:a16="http://schemas.microsoft.com/office/drawing/2014/main" id="{00000000-0008-0000-0A00-00000BC0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64" name="Option Button 12" hidden="1">
                <a:extLst>
                  <a:ext uri="{63B3BB69-23CF-44E3-9099-C40C66FF867C}">
                    <a14:compatExt spid="_x0000_s49164"/>
                  </a:ext>
                  <a:ext uri="{FF2B5EF4-FFF2-40B4-BE49-F238E27FC236}">
                    <a16:creationId xmlns:a16="http://schemas.microsoft.com/office/drawing/2014/main" id="{00000000-0008-0000-0A00-00000CC0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49165" name="Group Box 13" hidden="1">
              <a:extLst>
                <a:ext uri="{63B3BB69-23CF-44E3-9099-C40C66FF867C}">
                  <a14:compatExt spid="_x0000_s49165"/>
                </a:ext>
                <a:ext uri="{FF2B5EF4-FFF2-40B4-BE49-F238E27FC236}">
                  <a16:creationId xmlns:a16="http://schemas.microsoft.com/office/drawing/2014/main" id="{00000000-0008-0000-0A00-00000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49166" name="Group Box 14" hidden="1">
              <a:extLst>
                <a:ext uri="{63B3BB69-23CF-44E3-9099-C40C66FF867C}">
                  <a14:compatExt spid="_x0000_s49166"/>
                </a:ext>
                <a:ext uri="{FF2B5EF4-FFF2-40B4-BE49-F238E27FC236}">
                  <a16:creationId xmlns:a16="http://schemas.microsoft.com/office/drawing/2014/main" id="{00000000-0008-0000-0A00-00000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49167" name="Group Box 15" hidden="1">
              <a:extLst>
                <a:ext uri="{63B3BB69-23CF-44E3-9099-C40C66FF867C}">
                  <a14:compatExt spid="_x0000_s49167"/>
                </a:ext>
                <a:ext uri="{FF2B5EF4-FFF2-40B4-BE49-F238E27FC236}">
                  <a16:creationId xmlns:a16="http://schemas.microsoft.com/office/drawing/2014/main" id="{00000000-0008-0000-0A00-00000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49168" name="Group Box 16" hidden="1">
              <a:extLst>
                <a:ext uri="{63B3BB69-23CF-44E3-9099-C40C66FF867C}">
                  <a14:compatExt spid="_x0000_s49168"/>
                </a:ext>
                <a:ext uri="{FF2B5EF4-FFF2-40B4-BE49-F238E27FC236}">
                  <a16:creationId xmlns:a16="http://schemas.microsoft.com/office/drawing/2014/main" id="{00000000-0008-0000-0A00-00001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A00-00000A000000}"/>
                </a:ext>
              </a:extLst>
            </xdr:cNvPr>
            <xdr:cNvGrpSpPr/>
          </xdr:nvGrpSpPr>
          <xdr:grpSpPr>
            <a:xfrm>
              <a:off x="4600575" y="6581775"/>
              <a:ext cx="304800" cy="685800"/>
              <a:chOff x="4549825" y="6438941"/>
              <a:chExt cx="308371" cy="779281"/>
            </a:xfrm>
          </xdr:grpSpPr>
          <xdr:sp macro="" textlink="">
            <xdr:nvSpPr>
              <xdr:cNvPr id="49169" name="Option Button 17" hidden="1">
                <a:extLst>
                  <a:ext uri="{63B3BB69-23CF-44E3-9099-C40C66FF867C}">
                    <a14:compatExt spid="_x0000_s49169"/>
                  </a:ext>
                  <a:ext uri="{FF2B5EF4-FFF2-40B4-BE49-F238E27FC236}">
                    <a16:creationId xmlns:a16="http://schemas.microsoft.com/office/drawing/2014/main" id="{00000000-0008-0000-0A00-000011C0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70" name="Option Button 18" hidden="1">
                <a:extLst>
                  <a:ext uri="{63B3BB69-23CF-44E3-9099-C40C66FF867C}">
                    <a14:compatExt spid="_x0000_s49170"/>
                  </a:ext>
                  <a:ext uri="{FF2B5EF4-FFF2-40B4-BE49-F238E27FC236}">
                    <a16:creationId xmlns:a16="http://schemas.microsoft.com/office/drawing/2014/main" id="{00000000-0008-0000-0A00-000012C0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71" name="Option Button 19" hidden="1">
                <a:extLst>
                  <a:ext uri="{63B3BB69-23CF-44E3-9099-C40C66FF867C}">
                    <a14:compatExt spid="_x0000_s49171"/>
                  </a:ext>
                  <a:ext uri="{FF2B5EF4-FFF2-40B4-BE49-F238E27FC236}">
                    <a16:creationId xmlns:a16="http://schemas.microsoft.com/office/drawing/2014/main" id="{00000000-0008-0000-0A00-000013C0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49172" name="Group Box 20" hidden="1">
              <a:extLst>
                <a:ext uri="{63B3BB69-23CF-44E3-9099-C40C66FF867C}">
                  <a14:compatExt spid="_x0000_s49172"/>
                </a:ext>
                <a:ext uri="{FF2B5EF4-FFF2-40B4-BE49-F238E27FC236}">
                  <a16:creationId xmlns:a16="http://schemas.microsoft.com/office/drawing/2014/main" id="{00000000-0008-0000-0A00-000014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49173" name="Group Box 21" hidden="1">
              <a:extLst>
                <a:ext uri="{63B3BB69-23CF-44E3-9099-C40C66FF867C}">
                  <a14:compatExt spid="_x0000_s49173"/>
                </a:ext>
                <a:ext uri="{FF2B5EF4-FFF2-40B4-BE49-F238E27FC236}">
                  <a16:creationId xmlns:a16="http://schemas.microsoft.com/office/drawing/2014/main" id="{00000000-0008-0000-0A00-00001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49174" name="Group Box 22" hidden="1">
              <a:extLst>
                <a:ext uri="{63B3BB69-23CF-44E3-9099-C40C66FF867C}">
                  <a14:compatExt spid="_x0000_s49174"/>
                </a:ext>
                <a:ext uri="{FF2B5EF4-FFF2-40B4-BE49-F238E27FC236}">
                  <a16:creationId xmlns:a16="http://schemas.microsoft.com/office/drawing/2014/main" id="{00000000-0008-0000-0A00-00001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49175" name="Group Box 23" hidden="1">
              <a:extLst>
                <a:ext uri="{63B3BB69-23CF-44E3-9099-C40C66FF867C}">
                  <a14:compatExt spid="_x0000_s49175"/>
                </a:ext>
                <a:ext uri="{FF2B5EF4-FFF2-40B4-BE49-F238E27FC236}">
                  <a16:creationId xmlns:a16="http://schemas.microsoft.com/office/drawing/2014/main" id="{00000000-0008-0000-0A00-00001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49176" name="Group Box 24" hidden="1">
              <a:extLst>
                <a:ext uri="{63B3BB69-23CF-44E3-9099-C40C66FF867C}">
                  <a14:compatExt spid="_x0000_s49176"/>
                </a:ext>
                <a:ext uri="{FF2B5EF4-FFF2-40B4-BE49-F238E27FC236}">
                  <a16:creationId xmlns:a16="http://schemas.microsoft.com/office/drawing/2014/main" id="{00000000-0008-0000-0A00-00001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49177" name="Group Box 25" hidden="1">
              <a:extLst>
                <a:ext uri="{63B3BB69-23CF-44E3-9099-C40C66FF867C}">
                  <a14:compatExt spid="_x0000_s49177"/>
                </a:ext>
                <a:ext uri="{FF2B5EF4-FFF2-40B4-BE49-F238E27FC236}">
                  <a16:creationId xmlns:a16="http://schemas.microsoft.com/office/drawing/2014/main" id="{00000000-0008-0000-0A00-00001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49178" name="Group Box 26" hidden="1">
              <a:extLst>
                <a:ext uri="{63B3BB69-23CF-44E3-9099-C40C66FF867C}">
                  <a14:compatExt spid="_x0000_s49178"/>
                </a:ext>
                <a:ext uri="{FF2B5EF4-FFF2-40B4-BE49-F238E27FC236}">
                  <a16:creationId xmlns:a16="http://schemas.microsoft.com/office/drawing/2014/main" id="{00000000-0008-0000-0A00-00001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49179" name="Group Box 27" hidden="1">
              <a:extLst>
                <a:ext uri="{63B3BB69-23CF-44E3-9099-C40C66FF867C}">
                  <a14:compatExt spid="_x0000_s49179"/>
                </a:ext>
                <a:ext uri="{FF2B5EF4-FFF2-40B4-BE49-F238E27FC236}">
                  <a16:creationId xmlns:a16="http://schemas.microsoft.com/office/drawing/2014/main" id="{00000000-0008-0000-0A00-00001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A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A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49180" name="Group Box 28" hidden="1">
              <a:extLst>
                <a:ext uri="{63B3BB69-23CF-44E3-9099-C40C66FF867C}">
                  <a14:compatExt spid="_x0000_s49180"/>
                </a:ext>
                <a:ext uri="{FF2B5EF4-FFF2-40B4-BE49-F238E27FC236}">
                  <a16:creationId xmlns:a16="http://schemas.microsoft.com/office/drawing/2014/main" id="{00000000-0008-0000-0A00-00001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49181" name="Group Box 29" hidden="1">
              <a:extLst>
                <a:ext uri="{63B3BB69-23CF-44E3-9099-C40C66FF867C}">
                  <a14:compatExt spid="_x0000_s49181"/>
                </a:ext>
                <a:ext uri="{FF2B5EF4-FFF2-40B4-BE49-F238E27FC236}">
                  <a16:creationId xmlns:a16="http://schemas.microsoft.com/office/drawing/2014/main" id="{00000000-0008-0000-0A00-00001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975799" y="8239850"/>
              <a:ext cx="220577" cy="694590"/>
              <a:chOff x="5767594" y="8168748"/>
              <a:chExt cx="217610" cy="792431"/>
            </a:xfrm>
          </xdr:grpSpPr>
          <xdr:sp macro="" textlink="">
            <xdr:nvSpPr>
              <xdr:cNvPr id="49182" name="Option Button 30" hidden="1">
                <a:extLst>
                  <a:ext uri="{63B3BB69-23CF-44E3-9099-C40C66FF867C}">
                    <a14:compatExt spid="_x0000_s49182"/>
                  </a:ext>
                  <a:ext uri="{FF2B5EF4-FFF2-40B4-BE49-F238E27FC236}">
                    <a16:creationId xmlns:a16="http://schemas.microsoft.com/office/drawing/2014/main" id="{00000000-0008-0000-0A00-00001EC0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83" name="Option Button 31" hidden="1">
                <a:extLst>
                  <a:ext uri="{63B3BB69-23CF-44E3-9099-C40C66FF867C}">
                    <a14:compatExt spid="_x0000_s49183"/>
                  </a:ext>
                  <a:ext uri="{FF2B5EF4-FFF2-40B4-BE49-F238E27FC236}">
                    <a16:creationId xmlns:a16="http://schemas.microsoft.com/office/drawing/2014/main" id="{00000000-0008-0000-0A00-00001FC0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A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A00-00001D000000}"/>
                </a:ext>
              </a:extLst>
            </xdr:cNvPr>
            <xdr:cNvGrpSpPr>
              <a:grpSpLocks/>
            </xdr:cNvGrpSpPr>
          </xdr:nvGrpSpPr>
          <xdr:grpSpPr bwMode="auto">
            <a:xfrm>
              <a:off x="5972175" y="4276725"/>
              <a:ext cx="304800" cy="419100"/>
              <a:chOff x="45017" y="37725"/>
              <a:chExt cx="3039" cy="4869"/>
            </a:xfrm>
          </xdr:grpSpPr>
          <xdr:sp macro="" textlink="">
            <xdr:nvSpPr>
              <xdr:cNvPr id="49184" name="Option Button 32" hidden="1">
                <a:extLst>
                  <a:ext uri="{63B3BB69-23CF-44E3-9099-C40C66FF867C}">
                    <a14:compatExt spid="_x0000_s49184"/>
                  </a:ext>
                  <a:ext uri="{FF2B5EF4-FFF2-40B4-BE49-F238E27FC236}">
                    <a16:creationId xmlns:a16="http://schemas.microsoft.com/office/drawing/2014/main" id="{00000000-0008-0000-0A00-000020C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85" name="Option Button 33" hidden="1">
                <a:extLst>
                  <a:ext uri="{63B3BB69-23CF-44E3-9099-C40C66FF867C}">
                    <a14:compatExt spid="_x0000_s49185"/>
                  </a:ext>
                  <a:ext uri="{FF2B5EF4-FFF2-40B4-BE49-F238E27FC236}">
                    <a16:creationId xmlns:a16="http://schemas.microsoft.com/office/drawing/2014/main" id="{00000000-0008-0000-0A00-000021C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A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A00-000022000000}"/>
                </a:ext>
              </a:extLst>
            </xdr:cNvPr>
            <xdr:cNvGrpSpPr>
              <a:grpSpLocks/>
            </xdr:cNvGrpSpPr>
          </xdr:nvGrpSpPr>
          <xdr:grpSpPr bwMode="auto">
            <a:xfrm>
              <a:off x="5972175" y="5715000"/>
              <a:ext cx="304800" cy="714375"/>
              <a:chOff x="57631" y="54838"/>
              <a:chExt cx="3018" cy="7876"/>
            </a:xfrm>
          </xdr:grpSpPr>
          <xdr:sp macro="" textlink="">
            <xdr:nvSpPr>
              <xdr:cNvPr id="49186" name="Option Button 34" hidden="1">
                <a:extLst>
                  <a:ext uri="{63B3BB69-23CF-44E3-9099-C40C66FF867C}">
                    <a14:compatExt spid="_x0000_s49186"/>
                  </a:ext>
                  <a:ext uri="{FF2B5EF4-FFF2-40B4-BE49-F238E27FC236}">
                    <a16:creationId xmlns:a16="http://schemas.microsoft.com/office/drawing/2014/main" id="{00000000-0008-0000-0A00-000022C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87" name="Option Button 35" hidden="1">
                <a:extLst>
                  <a:ext uri="{63B3BB69-23CF-44E3-9099-C40C66FF867C}">
                    <a14:compatExt spid="_x0000_s49187"/>
                  </a:ext>
                  <a:ext uri="{FF2B5EF4-FFF2-40B4-BE49-F238E27FC236}">
                    <a16:creationId xmlns:a16="http://schemas.microsoft.com/office/drawing/2014/main" id="{00000000-0008-0000-0A00-000023C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88" name="Option Button 36" hidden="1">
                <a:extLst>
                  <a:ext uri="{63B3BB69-23CF-44E3-9099-C40C66FF867C}">
                    <a14:compatExt spid="_x0000_s49188"/>
                  </a:ext>
                  <a:ext uri="{FF2B5EF4-FFF2-40B4-BE49-F238E27FC236}">
                    <a16:creationId xmlns:a16="http://schemas.microsoft.com/office/drawing/2014/main" id="{00000000-0008-0000-0A00-000024C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A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A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A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A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A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A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A00-00002C000000}"/>
                </a:ext>
              </a:extLst>
            </xdr:cNvPr>
            <xdr:cNvGrpSpPr>
              <a:grpSpLocks/>
            </xdr:cNvGrpSpPr>
          </xdr:nvGrpSpPr>
          <xdr:grpSpPr bwMode="auto">
            <a:xfrm>
              <a:off x="4598553" y="7408601"/>
              <a:ext cx="232948" cy="707094"/>
              <a:chOff x="45321" y="72871"/>
              <a:chExt cx="2304" cy="6586"/>
            </a:xfrm>
          </xdr:grpSpPr>
          <xdr:sp macro="" textlink="">
            <xdr:nvSpPr>
              <xdr:cNvPr id="49189" name="Option Button 37" hidden="1">
                <a:extLst>
                  <a:ext uri="{63B3BB69-23CF-44E3-9099-C40C66FF867C}">
                    <a14:compatExt spid="_x0000_s49189"/>
                  </a:ext>
                  <a:ext uri="{FF2B5EF4-FFF2-40B4-BE49-F238E27FC236}">
                    <a16:creationId xmlns:a16="http://schemas.microsoft.com/office/drawing/2014/main" id="{00000000-0008-0000-0A00-000025C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90" name="Option Button 38" hidden="1">
                <a:extLst>
                  <a:ext uri="{63B3BB69-23CF-44E3-9099-C40C66FF867C}">
                    <a14:compatExt spid="_x0000_s49190"/>
                  </a:ext>
                  <a:ext uri="{FF2B5EF4-FFF2-40B4-BE49-F238E27FC236}">
                    <a16:creationId xmlns:a16="http://schemas.microsoft.com/office/drawing/2014/main" id="{00000000-0008-0000-0A00-000026C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A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A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A00-000031000000}"/>
                </a:ext>
              </a:extLst>
            </xdr:cNvPr>
            <xdr:cNvGrpSpPr/>
          </xdr:nvGrpSpPr>
          <xdr:grpSpPr>
            <a:xfrm>
              <a:off x="4609256" y="8232477"/>
              <a:ext cx="200248" cy="744722"/>
              <a:chOff x="4538988" y="8166017"/>
              <a:chExt cx="208649" cy="749793"/>
            </a:xfrm>
          </xdr:grpSpPr>
          <xdr:sp macro="" textlink="">
            <xdr:nvSpPr>
              <xdr:cNvPr id="49191" name="Option Button 39" hidden="1">
                <a:extLst>
                  <a:ext uri="{63B3BB69-23CF-44E3-9099-C40C66FF867C}">
                    <a14:compatExt spid="_x0000_s49191"/>
                  </a:ext>
                  <a:ext uri="{FF2B5EF4-FFF2-40B4-BE49-F238E27FC236}">
                    <a16:creationId xmlns:a16="http://schemas.microsoft.com/office/drawing/2014/main" id="{00000000-0008-0000-0A00-000027C0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92" name="Option Button 40" hidden="1">
                <a:extLst>
                  <a:ext uri="{63B3BB69-23CF-44E3-9099-C40C66FF867C}">
                    <a14:compatExt spid="_x0000_s49192"/>
                  </a:ext>
                  <a:ext uri="{FF2B5EF4-FFF2-40B4-BE49-F238E27FC236}">
                    <a16:creationId xmlns:a16="http://schemas.microsoft.com/office/drawing/2014/main" id="{00000000-0008-0000-0A00-000028C0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49193" name="Group Box 41" hidden="1">
              <a:extLst>
                <a:ext uri="{63B3BB69-23CF-44E3-9099-C40C66FF867C}">
                  <a14:compatExt spid="_x0000_s49193"/>
                </a:ext>
                <a:ext uri="{FF2B5EF4-FFF2-40B4-BE49-F238E27FC236}">
                  <a16:creationId xmlns:a16="http://schemas.microsoft.com/office/drawing/2014/main" id="{00000000-0008-0000-0A00-00002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A00-000032000000}"/>
                </a:ext>
              </a:extLst>
            </xdr:cNvPr>
            <xdr:cNvGrpSpPr/>
          </xdr:nvGrpSpPr>
          <xdr:grpSpPr>
            <a:xfrm>
              <a:off x="5980567" y="7395550"/>
              <a:ext cx="304802" cy="710980"/>
              <a:chOff x="5809589" y="7290614"/>
              <a:chExt cx="301595" cy="707491"/>
            </a:xfrm>
          </xdr:grpSpPr>
          <xdr:sp macro="" textlink="">
            <xdr:nvSpPr>
              <xdr:cNvPr id="49194" name="Option Button 42" hidden="1">
                <a:extLst>
                  <a:ext uri="{63B3BB69-23CF-44E3-9099-C40C66FF867C}">
                    <a14:compatExt spid="_x0000_s49194"/>
                  </a:ext>
                  <a:ext uri="{FF2B5EF4-FFF2-40B4-BE49-F238E27FC236}">
                    <a16:creationId xmlns:a16="http://schemas.microsoft.com/office/drawing/2014/main" id="{00000000-0008-0000-0A00-00002AC0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95" name="Option Button 43" hidden="1">
                <a:extLst>
                  <a:ext uri="{63B3BB69-23CF-44E3-9099-C40C66FF867C}">
                    <a14:compatExt spid="_x0000_s49195"/>
                  </a:ext>
                  <a:ext uri="{FF2B5EF4-FFF2-40B4-BE49-F238E27FC236}">
                    <a16:creationId xmlns:a16="http://schemas.microsoft.com/office/drawing/2014/main" id="{00000000-0008-0000-0A00-00002BC0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A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A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A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A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A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A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A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A00-00003A000000}"/>
                </a:ext>
              </a:extLst>
            </xdr:cNvPr>
            <xdr:cNvGrpSpPr>
              <a:grpSpLocks/>
            </xdr:cNvGrpSpPr>
          </xdr:nvGrpSpPr>
          <xdr:grpSpPr bwMode="auto">
            <a:xfrm>
              <a:off x="5972175" y="4857750"/>
              <a:ext cx="304800" cy="685800"/>
              <a:chOff x="57686" y="45007"/>
              <a:chExt cx="3018" cy="8207"/>
            </a:xfrm>
          </xdr:grpSpPr>
          <xdr:sp macro="" textlink="">
            <xdr:nvSpPr>
              <xdr:cNvPr id="49196" name="Option Button 44" hidden="1">
                <a:extLst>
                  <a:ext uri="{63B3BB69-23CF-44E3-9099-C40C66FF867C}">
                    <a14:compatExt spid="_x0000_s49196"/>
                  </a:ext>
                  <a:ext uri="{FF2B5EF4-FFF2-40B4-BE49-F238E27FC236}">
                    <a16:creationId xmlns:a16="http://schemas.microsoft.com/office/drawing/2014/main" id="{00000000-0008-0000-0A00-00002CC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97" name="Option Button 45" hidden="1">
                <a:extLst>
                  <a:ext uri="{63B3BB69-23CF-44E3-9099-C40C66FF867C}">
                    <a14:compatExt spid="_x0000_s49197"/>
                  </a:ext>
                  <a:ext uri="{FF2B5EF4-FFF2-40B4-BE49-F238E27FC236}">
                    <a16:creationId xmlns:a16="http://schemas.microsoft.com/office/drawing/2014/main" id="{00000000-0008-0000-0A00-00002DC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198" name="Option Button 46" hidden="1">
                <a:extLst>
                  <a:ext uri="{63B3BB69-23CF-44E3-9099-C40C66FF867C}">
                    <a14:compatExt spid="_x0000_s49198"/>
                  </a:ext>
                  <a:ext uri="{FF2B5EF4-FFF2-40B4-BE49-F238E27FC236}">
                    <a16:creationId xmlns:a16="http://schemas.microsoft.com/office/drawing/2014/main" id="{00000000-0008-0000-0A00-00002EC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A00-00003B000000}"/>
                </a:ext>
              </a:extLst>
            </xdr:cNvPr>
            <xdr:cNvGrpSpPr>
              <a:grpSpLocks/>
            </xdr:cNvGrpSpPr>
          </xdr:nvGrpSpPr>
          <xdr:grpSpPr bwMode="auto">
            <a:xfrm>
              <a:off x="5972175" y="6581775"/>
              <a:ext cx="304800" cy="685800"/>
              <a:chOff x="57631" y="54838"/>
              <a:chExt cx="3018" cy="7963"/>
            </a:xfrm>
          </xdr:grpSpPr>
          <xdr:sp macro="" textlink="">
            <xdr:nvSpPr>
              <xdr:cNvPr id="49199" name="Option Button 47" hidden="1">
                <a:extLst>
                  <a:ext uri="{63B3BB69-23CF-44E3-9099-C40C66FF867C}">
                    <a14:compatExt spid="_x0000_s49199"/>
                  </a:ext>
                  <a:ext uri="{FF2B5EF4-FFF2-40B4-BE49-F238E27FC236}">
                    <a16:creationId xmlns:a16="http://schemas.microsoft.com/office/drawing/2014/main" id="{00000000-0008-0000-0A00-00002FC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200" name="Option Button 48" hidden="1">
                <a:extLst>
                  <a:ext uri="{63B3BB69-23CF-44E3-9099-C40C66FF867C}">
                    <a14:compatExt spid="_x0000_s49200"/>
                  </a:ext>
                  <a:ext uri="{FF2B5EF4-FFF2-40B4-BE49-F238E27FC236}">
                    <a16:creationId xmlns:a16="http://schemas.microsoft.com/office/drawing/2014/main" id="{00000000-0008-0000-0A00-000030C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201" name="Option Button 49" hidden="1">
                <a:extLst>
                  <a:ext uri="{63B3BB69-23CF-44E3-9099-C40C66FF867C}">
                    <a14:compatExt spid="_x0000_s49201"/>
                  </a:ext>
                  <a:ext uri="{FF2B5EF4-FFF2-40B4-BE49-F238E27FC236}">
                    <a16:creationId xmlns:a16="http://schemas.microsoft.com/office/drawing/2014/main" id="{00000000-0008-0000-0A00-000031C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21</xdr:row>
          <xdr:rowOff>247650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10100" y="4295775"/>
              <a:ext cx="304800" cy="400050"/>
              <a:chOff x="4501773" y="3772528"/>
              <a:chExt cx="303832" cy="486923"/>
            </a:xfrm>
          </xdr:grpSpPr>
          <xdr:sp macro="" textlink="">
            <xdr:nvSpPr>
              <xdr:cNvPr id="19464" name="Option Button 1"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5" name="Option Button 2"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25</xdr:row>
          <xdr:rowOff>238125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00575" y="4848225"/>
              <a:ext cx="304800" cy="714375"/>
              <a:chOff x="4479758" y="4496255"/>
              <a:chExt cx="301792" cy="780106"/>
            </a:xfrm>
          </xdr:grpSpPr>
          <xdr:sp macro="" textlink="">
            <xdr:nvSpPr>
              <xdr:cNvPr id="19467" name="Option Button 3"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Option Button 4"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0" name="Option Button 5"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600575" y="5714998"/>
              <a:ext cx="304800" cy="698090"/>
              <a:chOff x="4549825" y="5456618"/>
              <a:chExt cx="308371" cy="762863"/>
            </a:xfrm>
          </xdr:grpSpPr>
          <xdr:sp macro="" textlink="">
            <xdr:nvSpPr>
              <xdr:cNvPr id="19482" name="Option Button 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3" name="Option Button 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4" name="Option Button 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19493" name="Option Button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972175" y="5715000"/>
          <a:ext cx="304800" cy="714375"/>
          <a:chOff x="5763126" y="5483886"/>
          <a:chExt cx="301792" cy="787582"/>
        </a:xfrm>
      </xdr:grpSpPr>
      <xdr:sp macro="" textlink="">
        <xdr:nvSpPr>
          <xdr:cNvPr id="19499"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100-00002B4C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0"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100-00002C4C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1"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100-00002D4C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972175" y="9108857"/>
              <a:ext cx="304800" cy="371475"/>
              <a:chOff x="5763126" y="8931919"/>
              <a:chExt cx="301792" cy="494768"/>
            </a:xfrm>
          </xdr:grpSpPr>
          <xdr:sp macro="" textlink="">
            <xdr:nvSpPr>
              <xdr:cNvPr id="19509" name="Option Button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33</xdr:row>
          <xdr:rowOff>238125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00575" y="6581775"/>
              <a:ext cx="304800" cy="685800"/>
              <a:chOff x="4549825" y="6438941"/>
              <a:chExt cx="308371" cy="779281"/>
            </a:xfrm>
          </xdr:grpSpPr>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598435" y="8240178"/>
          <a:ext cx="315283" cy="706989"/>
          <a:chOff x="4442217" y="7458095"/>
          <a:chExt cx="308940" cy="532501"/>
        </a:xfrm>
      </xdr:grpSpPr>
      <xdr:sp macro="" textlink="">
        <xdr:nvSpPr>
          <xdr:cNvPr id="1953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4A4C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4B4C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974946" y="4276725"/>
          <a:ext cx="304800" cy="420072"/>
          <a:chOff x="4501773" y="3772549"/>
          <a:chExt cx="303832" cy="486930"/>
        </a:xfrm>
      </xdr:grpSpPr>
      <xdr:sp macro="" textlink="">
        <xdr:nvSpPr>
          <xdr:cNvPr id="19532"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100-00004C4C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3"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100-00004D4C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5972829" y="4844717"/>
          <a:ext cx="304800" cy="669594"/>
          <a:chOff x="5768640" y="4492790"/>
          <a:chExt cx="301792" cy="788667"/>
        </a:xfrm>
      </xdr:grpSpPr>
      <xdr:sp macro="" textlink="">
        <xdr:nvSpPr>
          <xdr:cNvPr id="19536"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504C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7"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514C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8"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524C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5970089" y="6577109"/>
          <a:ext cx="304800" cy="694946"/>
          <a:chOff x="5763126" y="5483894"/>
          <a:chExt cx="301792" cy="796229"/>
        </a:xfrm>
      </xdr:grpSpPr>
      <xdr:sp macro="" textlink="">
        <xdr:nvSpPr>
          <xdr:cNvPr id="19540"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544C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1"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554C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2"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564C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975799" y="8239850"/>
              <a:ext cx="220577" cy="694590"/>
              <a:chOff x="5767594" y="8168748"/>
              <a:chExt cx="217610" cy="792431"/>
            </a:xfrm>
          </xdr:grpSpPr>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19560" name="グループ化 2">
          <a:extLst>
            <a:ext uri="{FF2B5EF4-FFF2-40B4-BE49-F238E27FC236}">
              <a16:creationId xmlns:a16="http://schemas.microsoft.com/office/drawing/2014/main" id="{00000000-0008-0000-0100-0000684C0000}"/>
            </a:ext>
          </a:extLst>
        </xdr:cNvPr>
        <xdr:cNvGrpSpPr>
          <a:grpSpLocks/>
        </xdr:cNvGrpSpPr>
      </xdr:nvGrpSpPr>
      <xdr:grpSpPr bwMode="auto">
        <a:xfrm>
          <a:off x="4600575" y="8239125"/>
          <a:ext cx="314325" cy="495300"/>
          <a:chOff x="44422" y="74580"/>
          <a:chExt cx="3089" cy="5325"/>
        </a:xfrm>
      </xdr:grpSpPr>
      <xdr:sp macro="" textlink="">
        <xdr:nvSpPr>
          <xdr:cNvPr id="11"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0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10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19562" name="グループ化 3">
              <a:extLst>
                <a:ext uri="{FF2B5EF4-FFF2-40B4-BE49-F238E27FC236}">
                  <a16:creationId xmlns:a16="http://schemas.microsoft.com/office/drawing/2014/main" id="{00000000-0008-0000-0100-00006A4C0000}"/>
                </a:ext>
              </a:extLst>
            </xdr:cNvPr>
            <xdr:cNvGrpSpPr>
              <a:grpSpLocks/>
            </xdr:cNvGrpSpPr>
          </xdr:nvGrpSpPr>
          <xdr:grpSpPr bwMode="auto">
            <a:xfrm>
              <a:off x="5972175" y="4276725"/>
              <a:ext cx="304800" cy="419100"/>
              <a:chOff x="45017" y="37725"/>
              <a:chExt cx="3039" cy="4869"/>
            </a:xfrm>
          </xdr:grpSpPr>
          <xdr:sp macro="" textlink="">
            <xdr:nvSpPr>
              <xdr:cNvPr id="5" name="Option Button 76" hidden="1">
                <a:extLst>
                  <a:ext uri="{63B3BB69-23CF-44E3-9099-C40C66FF867C}">
                    <a14:compatExt spid="_x0000_s19532"/>
                  </a:ext>
                  <a:ext uri="{FF2B5EF4-FFF2-40B4-BE49-F238E27FC236}">
                    <a16:creationId xmlns:a16="http://schemas.microsoft.com/office/drawing/2014/main" id="{00000000-0008-0000-0100-0000050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Option Button 77" hidden="1">
                <a:extLst>
                  <a:ext uri="{63B3BB69-23CF-44E3-9099-C40C66FF867C}">
                    <a14:compatExt spid="_x0000_s19533"/>
                  </a:ext>
                  <a:ext uri="{FF2B5EF4-FFF2-40B4-BE49-F238E27FC236}">
                    <a16:creationId xmlns:a16="http://schemas.microsoft.com/office/drawing/2014/main" id="{00000000-0008-0000-0100-00000E0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19568" name="グループ化 8">
          <a:extLst>
            <a:ext uri="{FF2B5EF4-FFF2-40B4-BE49-F238E27FC236}">
              <a16:creationId xmlns:a16="http://schemas.microsoft.com/office/drawing/2014/main" id="{00000000-0008-0000-0100-0000704C0000}"/>
            </a:ext>
          </a:extLst>
        </xdr:cNvPr>
        <xdr:cNvGrpSpPr>
          <a:grpSpLocks/>
        </xdr:cNvGrpSpPr>
      </xdr:nvGrpSpPr>
      <xdr:grpSpPr bwMode="auto">
        <a:xfrm>
          <a:off x="5972175" y="4854666"/>
          <a:ext cx="304800" cy="692604"/>
          <a:chOff x="57686" y="45007"/>
          <a:chExt cx="3018" cy="8207"/>
        </a:xfrm>
      </xdr:grpSpPr>
      <xdr:sp macro="" textlink="">
        <xdr:nvSpPr>
          <xdr:cNvPr id="17"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11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12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13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19575" name="グループ化 11">
              <a:extLst>
                <a:ext uri="{FF2B5EF4-FFF2-40B4-BE49-F238E27FC236}">
                  <a16:creationId xmlns:a16="http://schemas.microsoft.com/office/drawing/2014/main" id="{00000000-0008-0000-0100-0000774C0000}"/>
                </a:ext>
              </a:extLst>
            </xdr:cNvPr>
            <xdr:cNvGrpSpPr>
              <a:grpSpLocks/>
            </xdr:cNvGrpSpPr>
          </xdr:nvGrpSpPr>
          <xdr:grpSpPr bwMode="auto">
            <a:xfrm>
              <a:off x="5972175" y="5715000"/>
              <a:ext cx="304800" cy="714375"/>
              <a:chOff x="57631" y="54838"/>
              <a:chExt cx="3018" cy="7876"/>
            </a:xfrm>
          </xdr:grpSpPr>
          <xdr:sp macro="" textlink="">
            <xdr:nvSpPr>
              <xdr:cNvPr id="20" name="Option Button 43" hidden="1">
                <a:extLst>
                  <a:ext uri="{63B3BB69-23CF-44E3-9099-C40C66FF867C}">
                    <a14:compatExt spid="_x0000_s19499"/>
                  </a:ext>
                  <a:ext uri="{FF2B5EF4-FFF2-40B4-BE49-F238E27FC236}">
                    <a16:creationId xmlns:a16="http://schemas.microsoft.com/office/drawing/2014/main" id="{00000000-0008-0000-0100-000014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Option Button 44" hidden="1">
                <a:extLst>
                  <a:ext uri="{63B3BB69-23CF-44E3-9099-C40C66FF867C}">
                    <a14:compatExt spid="_x0000_s19500"/>
                  </a:ext>
                  <a:ext uri="{FF2B5EF4-FFF2-40B4-BE49-F238E27FC236}">
                    <a16:creationId xmlns:a16="http://schemas.microsoft.com/office/drawing/2014/main" id="{00000000-0008-0000-0100-0000150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Option Button 45" hidden="1">
                <a:extLst>
                  <a:ext uri="{63B3BB69-23CF-44E3-9099-C40C66FF867C}">
                    <a14:compatExt spid="_x0000_s19501"/>
                  </a:ext>
                  <a:ext uri="{FF2B5EF4-FFF2-40B4-BE49-F238E27FC236}">
                    <a16:creationId xmlns:a16="http://schemas.microsoft.com/office/drawing/2014/main" id="{00000000-0008-0000-0100-0000160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19582" name="グループ化 9">
          <a:extLst>
            <a:ext uri="{FF2B5EF4-FFF2-40B4-BE49-F238E27FC236}">
              <a16:creationId xmlns:a16="http://schemas.microsoft.com/office/drawing/2014/main" id="{00000000-0008-0000-0100-00007E4C0000}"/>
            </a:ext>
          </a:extLst>
        </xdr:cNvPr>
        <xdr:cNvGrpSpPr>
          <a:grpSpLocks/>
        </xdr:cNvGrpSpPr>
      </xdr:nvGrpSpPr>
      <xdr:grpSpPr bwMode="auto">
        <a:xfrm>
          <a:off x="5972175" y="6581775"/>
          <a:ext cx="304800" cy="685800"/>
          <a:chOff x="57631" y="54838"/>
          <a:chExt cx="3018" cy="7963"/>
        </a:xfrm>
      </xdr:grpSpPr>
      <xdr:sp macro="" textlink="">
        <xdr:nvSpPr>
          <xdr:cNvPr id="23"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17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18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19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19592" name="Group 136" hidden="1">
              <a:extLst>
                <a:ext uri="{FF2B5EF4-FFF2-40B4-BE49-F238E27FC236}">
                  <a16:creationId xmlns:a16="http://schemas.microsoft.com/office/drawing/2014/main" id="{00000000-0008-0000-0100-0000884C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160048</xdr:rowOff>
    </xdr:from>
    <xdr:to>
      <xdr:col>29</xdr:col>
      <xdr:colOff>46845</xdr:colOff>
      <xdr:row>38</xdr:row>
      <xdr:rowOff>19519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598546" y="7408573"/>
          <a:ext cx="239374" cy="707196"/>
          <a:chOff x="4526874" y="7295991"/>
          <a:chExt cx="235627" cy="651919"/>
        </a:xfrm>
      </xdr:grpSpPr>
      <xdr:sp macro="" textlink="">
        <xdr:nvSpPr>
          <xdr:cNvPr id="19526"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100-0000464C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27"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100-0000474C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91"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100-0000874C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150551</xdr:rowOff>
        </xdr:from>
        <xdr:to>
          <xdr:col>29</xdr:col>
          <xdr:colOff>40426</xdr:colOff>
          <xdr:row>38</xdr:row>
          <xdr:rowOff>19445</xdr:rowOff>
        </xdr:to>
        <xdr:grpSp>
          <xdr:nvGrpSpPr>
            <xdr:cNvPr id="19593" name="グループ化 32">
              <a:extLst>
                <a:ext uri="{FF2B5EF4-FFF2-40B4-BE49-F238E27FC236}">
                  <a16:creationId xmlns:a16="http://schemas.microsoft.com/office/drawing/2014/main" id="{00000000-0008-0000-0100-0000894C0000}"/>
                </a:ext>
              </a:extLst>
            </xdr:cNvPr>
            <xdr:cNvGrpSpPr>
              <a:grpSpLocks/>
            </xdr:cNvGrpSpPr>
          </xdr:nvGrpSpPr>
          <xdr:grpSpPr bwMode="auto">
            <a:xfrm>
              <a:off x="4598553" y="7408601"/>
              <a:ext cx="232948" cy="707094"/>
              <a:chOff x="45321" y="72871"/>
              <a:chExt cx="2304" cy="6586"/>
            </a:xfrm>
          </xdr:grpSpPr>
          <xdr:sp macro="" textlink="">
            <xdr:nvSpPr>
              <xdr:cNvPr id="26" name="Option Button 70" hidden="1">
                <a:extLst>
                  <a:ext uri="{63B3BB69-23CF-44E3-9099-C40C66FF867C}">
                    <a14:compatExt spid="_x0000_s19526"/>
                  </a:ext>
                  <a:ext uri="{FF2B5EF4-FFF2-40B4-BE49-F238E27FC236}">
                    <a16:creationId xmlns:a16="http://schemas.microsoft.com/office/drawing/2014/main" id="{00000000-0008-0000-0100-00001A0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Option Button 71" hidden="1">
                <a:extLst>
                  <a:ext uri="{63B3BB69-23CF-44E3-9099-C40C66FF867C}">
                    <a14:compatExt spid="_x0000_s19527"/>
                  </a:ext>
                  <a:ext uri="{FF2B5EF4-FFF2-40B4-BE49-F238E27FC236}">
                    <a16:creationId xmlns:a16="http://schemas.microsoft.com/office/drawing/2014/main" id="{00000000-0008-0000-0100-00001B0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2" name="グループ化 2">
          <a:extLst>
            <a:ext uri="{FF2B5EF4-FFF2-40B4-BE49-F238E27FC236}">
              <a16:creationId xmlns:a16="http://schemas.microsoft.com/office/drawing/2014/main" id="{00000000-0008-0000-0100-000020000000}"/>
            </a:ext>
          </a:extLst>
        </xdr:cNvPr>
        <xdr:cNvGrpSpPr>
          <a:grpSpLocks/>
        </xdr:cNvGrpSpPr>
      </xdr:nvGrpSpPr>
      <xdr:grpSpPr bwMode="auto">
        <a:xfrm>
          <a:off x="5972175" y="8239125"/>
          <a:ext cx="314325" cy="495300"/>
          <a:chOff x="44422" y="74580"/>
          <a:chExt cx="3089" cy="5325"/>
        </a:xfrm>
      </xdr:grpSpPr>
      <xdr:sp macro="" textlink="">
        <xdr:nvSpPr>
          <xdr:cNvPr id="34"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22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24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19612" name="Group 156" hidden="1">
              <a:extLst>
                <a:ext uri="{FF2B5EF4-FFF2-40B4-BE49-F238E27FC236}">
                  <a16:creationId xmlns:a16="http://schemas.microsoft.com/office/drawing/2014/main" id="{00000000-0008-0000-0100-00009C4C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609256" y="8232477"/>
              <a:ext cx="200248" cy="744722"/>
              <a:chOff x="4538988" y="8166017"/>
              <a:chExt cx="208649" cy="749793"/>
            </a:xfrm>
          </xdr:grpSpPr>
          <xdr:sp macro="" textlink="">
            <xdr:nvSpPr>
              <xdr:cNvPr id="19638" name="Option Button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39" name="Option Button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19640" name="Group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980567" y="7395550"/>
              <a:ext cx="304802" cy="710980"/>
              <a:chOff x="5809589" y="7290614"/>
              <a:chExt cx="301595" cy="707491"/>
            </a:xfrm>
          </xdr:grpSpPr>
          <xdr:sp macro="" textlink="">
            <xdr:nvSpPr>
              <xdr:cNvPr id="19689" name="Option Button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90" name="Option Button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9659578" y="249084"/>
          <a:ext cx="9192137" cy="3268508"/>
          <a:chOff x="9535241" y="491613"/>
          <a:chExt cx="8060403" cy="3246693"/>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19697" name="Group 241">
              <a:extLst>
                <a:ext uri="{FF2B5EF4-FFF2-40B4-BE49-F238E27FC236}">
                  <a16:creationId xmlns:a16="http://schemas.microsoft.com/office/drawing/2014/main" id="{00000000-0008-0000-0100-0000F14C0000}"/>
                </a:ext>
              </a:extLst>
            </xdr:cNvPr>
            <xdr:cNvGrpSpPr>
              <a:grpSpLocks/>
            </xdr:cNvGrpSpPr>
          </xdr:nvGrpSpPr>
          <xdr:grpSpPr bwMode="auto">
            <a:xfrm>
              <a:off x="5972175" y="4857750"/>
              <a:ext cx="304800" cy="685800"/>
              <a:chOff x="57686" y="45007"/>
              <a:chExt cx="3018" cy="8207"/>
            </a:xfrm>
          </xdr:grpSpPr>
          <xdr:sp macro="" textlink="">
            <xdr:nvSpPr>
              <xdr:cNvPr id="29" name="Option Button 80" hidden="1">
                <a:extLst>
                  <a:ext uri="{63B3BB69-23CF-44E3-9099-C40C66FF867C}">
                    <a14:compatExt spid="_x0000_s19536"/>
                  </a:ext>
                  <a:ext uri="{FF2B5EF4-FFF2-40B4-BE49-F238E27FC236}">
                    <a16:creationId xmlns:a16="http://schemas.microsoft.com/office/drawing/2014/main" id="{00000000-0008-0000-0100-00001D0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Option Button 81" hidden="1">
                <a:extLst>
                  <a:ext uri="{63B3BB69-23CF-44E3-9099-C40C66FF867C}">
                    <a14:compatExt spid="_x0000_s19537"/>
                  </a:ext>
                  <a:ext uri="{FF2B5EF4-FFF2-40B4-BE49-F238E27FC236}">
                    <a16:creationId xmlns:a16="http://schemas.microsoft.com/office/drawing/2014/main" id="{00000000-0008-0000-0100-00001E0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Option Button 82" hidden="1">
                <a:extLst>
                  <a:ext uri="{63B3BB69-23CF-44E3-9099-C40C66FF867C}">
                    <a14:compatExt spid="_x0000_s19538"/>
                  </a:ext>
                  <a:ext uri="{FF2B5EF4-FFF2-40B4-BE49-F238E27FC236}">
                    <a16:creationId xmlns:a16="http://schemas.microsoft.com/office/drawing/2014/main" id="{00000000-0008-0000-0100-00001F0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19719" name="Group 263">
              <a:extLst>
                <a:ext uri="{FF2B5EF4-FFF2-40B4-BE49-F238E27FC236}">
                  <a16:creationId xmlns:a16="http://schemas.microsoft.com/office/drawing/2014/main" id="{00000000-0008-0000-0100-0000074D0000}"/>
                </a:ext>
              </a:extLst>
            </xdr:cNvPr>
            <xdr:cNvGrpSpPr>
              <a:grpSpLocks/>
            </xdr:cNvGrpSpPr>
          </xdr:nvGrpSpPr>
          <xdr:grpSpPr bwMode="auto">
            <a:xfrm>
              <a:off x="5972175" y="6581775"/>
              <a:ext cx="304800" cy="685800"/>
              <a:chOff x="57631" y="54838"/>
              <a:chExt cx="3018" cy="7963"/>
            </a:xfrm>
          </xdr:grpSpPr>
          <xdr:sp macro="" textlink="">
            <xdr:nvSpPr>
              <xdr:cNvPr id="39" name="Option Button 84" hidden="1">
                <a:extLst>
                  <a:ext uri="{63B3BB69-23CF-44E3-9099-C40C66FF867C}">
                    <a14:compatExt spid="_x0000_s19540"/>
                  </a:ext>
                  <a:ext uri="{FF2B5EF4-FFF2-40B4-BE49-F238E27FC236}">
                    <a16:creationId xmlns:a16="http://schemas.microsoft.com/office/drawing/2014/main" id="{00000000-0008-0000-0100-000027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 name="Option Button 85" hidden="1">
                <a:extLst>
                  <a:ext uri="{63B3BB69-23CF-44E3-9099-C40C66FF867C}">
                    <a14:compatExt spid="_x0000_s19541"/>
                  </a:ext>
                  <a:ext uri="{FF2B5EF4-FFF2-40B4-BE49-F238E27FC236}">
                    <a16:creationId xmlns:a16="http://schemas.microsoft.com/office/drawing/2014/main" id="{00000000-0008-0000-0100-0000280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 name="Option Button 86" hidden="1">
                <a:extLst>
                  <a:ext uri="{63B3BB69-23CF-44E3-9099-C40C66FF867C}">
                    <a14:compatExt spid="_x0000_s19542"/>
                  </a:ext>
                  <a:ext uri="{FF2B5EF4-FFF2-40B4-BE49-F238E27FC236}">
                    <a16:creationId xmlns:a16="http://schemas.microsoft.com/office/drawing/2014/main" id="{00000000-0008-0000-0100-0000290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610100" y="4295775"/>
              <a:ext cx="304800" cy="400050"/>
              <a:chOff x="4501773" y="3772528"/>
              <a:chExt cx="303832" cy="486923"/>
            </a:xfrm>
          </xdr:grpSpPr>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200-000001D0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200-000002D0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600575" y="4848225"/>
              <a:ext cx="304800" cy="714375"/>
              <a:chOff x="4479758" y="4496255"/>
              <a:chExt cx="301792" cy="780106"/>
            </a:xfrm>
          </xdr:grpSpPr>
          <xdr:sp macro="" textlink="">
            <xdr:nvSpPr>
              <xdr:cNvPr id="53251" name="Option Button 3" hidden="1">
                <a:extLst>
                  <a:ext uri="{63B3BB69-23CF-44E3-9099-C40C66FF867C}">
                    <a14:compatExt spid="_x0000_s53251"/>
                  </a:ext>
                  <a:ext uri="{FF2B5EF4-FFF2-40B4-BE49-F238E27FC236}">
                    <a16:creationId xmlns:a16="http://schemas.microsoft.com/office/drawing/2014/main" id="{00000000-0008-0000-0200-000003D0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2" name="Option Button 4" hidden="1">
                <a:extLst>
                  <a:ext uri="{63B3BB69-23CF-44E3-9099-C40C66FF867C}">
                    <a14:compatExt spid="_x0000_s53252"/>
                  </a:ext>
                  <a:ext uri="{FF2B5EF4-FFF2-40B4-BE49-F238E27FC236}">
                    <a16:creationId xmlns:a16="http://schemas.microsoft.com/office/drawing/2014/main" id="{00000000-0008-0000-0200-000004D0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3" name="Option Button 5" hidden="1">
                <a:extLst>
                  <a:ext uri="{63B3BB69-23CF-44E3-9099-C40C66FF867C}">
                    <a14:compatExt spid="_x0000_s53253"/>
                  </a:ext>
                  <a:ext uri="{FF2B5EF4-FFF2-40B4-BE49-F238E27FC236}">
                    <a16:creationId xmlns:a16="http://schemas.microsoft.com/office/drawing/2014/main" id="{00000000-0008-0000-0200-000005D0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600575" y="5714998"/>
              <a:ext cx="304800" cy="698090"/>
              <a:chOff x="4549825" y="5456618"/>
              <a:chExt cx="308371" cy="762863"/>
            </a:xfrm>
          </xdr:grpSpPr>
          <xdr:sp macro="" textlink="">
            <xdr:nvSpPr>
              <xdr:cNvPr id="53254" name="Option Button 6" hidden="1">
                <a:extLst>
                  <a:ext uri="{63B3BB69-23CF-44E3-9099-C40C66FF867C}">
                    <a14:compatExt spid="_x0000_s53254"/>
                  </a:ext>
                  <a:ext uri="{FF2B5EF4-FFF2-40B4-BE49-F238E27FC236}">
                    <a16:creationId xmlns:a16="http://schemas.microsoft.com/office/drawing/2014/main" id="{00000000-0008-0000-0200-000006D0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5" name="Option Button 7" hidden="1">
                <a:extLst>
                  <a:ext uri="{63B3BB69-23CF-44E3-9099-C40C66FF867C}">
                    <a14:compatExt spid="_x0000_s53255"/>
                  </a:ext>
                  <a:ext uri="{FF2B5EF4-FFF2-40B4-BE49-F238E27FC236}">
                    <a16:creationId xmlns:a16="http://schemas.microsoft.com/office/drawing/2014/main" id="{00000000-0008-0000-0200-000007D0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6" name="Option Button 8" hidden="1">
                <a:extLst>
                  <a:ext uri="{63B3BB69-23CF-44E3-9099-C40C66FF867C}">
                    <a14:compatExt spid="_x0000_s53256"/>
                  </a:ext>
                  <a:ext uri="{FF2B5EF4-FFF2-40B4-BE49-F238E27FC236}">
                    <a16:creationId xmlns:a16="http://schemas.microsoft.com/office/drawing/2014/main" id="{00000000-0008-0000-0200-000008D0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53257" name="Option Button 9" hidden="1">
              <a:extLst>
                <a:ext uri="{63B3BB69-23CF-44E3-9099-C40C66FF867C}">
                  <a14:compatExt spid="_x0000_s53257"/>
                </a:ext>
                <a:ext uri="{FF2B5EF4-FFF2-40B4-BE49-F238E27FC236}">
                  <a16:creationId xmlns:a16="http://schemas.microsoft.com/office/drawing/2014/main" id="{00000000-0008-0000-02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53258" name="Option Button 10" hidden="1">
              <a:extLst>
                <a:ext uri="{63B3BB69-23CF-44E3-9099-C40C66FF867C}">
                  <a14:compatExt spid="_x0000_s53258"/>
                </a:ext>
                <a:ext uri="{FF2B5EF4-FFF2-40B4-BE49-F238E27FC236}">
                  <a16:creationId xmlns:a16="http://schemas.microsoft.com/office/drawing/2014/main" id="{00000000-0008-0000-02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2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2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2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972175" y="9108857"/>
              <a:ext cx="304800" cy="371475"/>
              <a:chOff x="5763126" y="8931919"/>
              <a:chExt cx="301792" cy="494768"/>
            </a:xfrm>
          </xdr:grpSpPr>
          <xdr:sp macro="" textlink="">
            <xdr:nvSpPr>
              <xdr:cNvPr id="53259" name="Option Button 11" hidden="1">
                <a:extLst>
                  <a:ext uri="{63B3BB69-23CF-44E3-9099-C40C66FF867C}">
                    <a14:compatExt spid="_x0000_s53259"/>
                  </a:ext>
                  <a:ext uri="{FF2B5EF4-FFF2-40B4-BE49-F238E27FC236}">
                    <a16:creationId xmlns:a16="http://schemas.microsoft.com/office/drawing/2014/main" id="{00000000-0008-0000-0200-00000BD0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60" name="Option Button 12" hidden="1">
                <a:extLst>
                  <a:ext uri="{63B3BB69-23CF-44E3-9099-C40C66FF867C}">
                    <a14:compatExt spid="_x0000_s53260"/>
                  </a:ext>
                  <a:ext uri="{FF2B5EF4-FFF2-40B4-BE49-F238E27FC236}">
                    <a16:creationId xmlns:a16="http://schemas.microsoft.com/office/drawing/2014/main" id="{00000000-0008-0000-0200-00000CD0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53261" name="Group Box 13" hidden="1">
              <a:extLst>
                <a:ext uri="{63B3BB69-23CF-44E3-9099-C40C66FF867C}">
                  <a14:compatExt spid="_x0000_s53261"/>
                </a:ext>
                <a:ext uri="{FF2B5EF4-FFF2-40B4-BE49-F238E27FC236}">
                  <a16:creationId xmlns:a16="http://schemas.microsoft.com/office/drawing/2014/main" id="{00000000-0008-0000-0200-00000D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53262" name="Group Box 14" hidden="1">
              <a:extLst>
                <a:ext uri="{63B3BB69-23CF-44E3-9099-C40C66FF867C}">
                  <a14:compatExt spid="_x0000_s53262"/>
                </a:ext>
                <a:ext uri="{FF2B5EF4-FFF2-40B4-BE49-F238E27FC236}">
                  <a16:creationId xmlns:a16="http://schemas.microsoft.com/office/drawing/2014/main" id="{00000000-0008-0000-0200-00000E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53263" name="Group Box 15" hidden="1">
              <a:extLst>
                <a:ext uri="{63B3BB69-23CF-44E3-9099-C40C66FF867C}">
                  <a14:compatExt spid="_x0000_s53263"/>
                </a:ext>
                <a:ext uri="{FF2B5EF4-FFF2-40B4-BE49-F238E27FC236}">
                  <a16:creationId xmlns:a16="http://schemas.microsoft.com/office/drawing/2014/main" id="{00000000-0008-0000-0200-00000F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53264" name="Group Box 16" hidden="1">
              <a:extLst>
                <a:ext uri="{63B3BB69-23CF-44E3-9099-C40C66FF867C}">
                  <a14:compatExt spid="_x0000_s53264"/>
                </a:ext>
                <a:ext uri="{FF2B5EF4-FFF2-40B4-BE49-F238E27FC236}">
                  <a16:creationId xmlns:a16="http://schemas.microsoft.com/office/drawing/2014/main" id="{00000000-0008-0000-0200-000010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600575" y="6581775"/>
              <a:ext cx="304800" cy="685800"/>
              <a:chOff x="4549825" y="6438941"/>
              <a:chExt cx="308371" cy="779281"/>
            </a:xfrm>
          </xdr:grpSpPr>
          <xdr:sp macro="" textlink="">
            <xdr:nvSpPr>
              <xdr:cNvPr id="53265" name="Option Button 17" hidden="1">
                <a:extLst>
                  <a:ext uri="{63B3BB69-23CF-44E3-9099-C40C66FF867C}">
                    <a14:compatExt spid="_x0000_s53265"/>
                  </a:ext>
                  <a:ext uri="{FF2B5EF4-FFF2-40B4-BE49-F238E27FC236}">
                    <a16:creationId xmlns:a16="http://schemas.microsoft.com/office/drawing/2014/main" id="{00000000-0008-0000-0200-000011D0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66" name="Option Button 18" hidden="1">
                <a:extLst>
                  <a:ext uri="{63B3BB69-23CF-44E3-9099-C40C66FF867C}">
                    <a14:compatExt spid="_x0000_s53266"/>
                  </a:ext>
                  <a:ext uri="{FF2B5EF4-FFF2-40B4-BE49-F238E27FC236}">
                    <a16:creationId xmlns:a16="http://schemas.microsoft.com/office/drawing/2014/main" id="{00000000-0008-0000-0200-000012D0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67" name="Option Button 19" hidden="1">
                <a:extLst>
                  <a:ext uri="{63B3BB69-23CF-44E3-9099-C40C66FF867C}">
                    <a14:compatExt spid="_x0000_s53267"/>
                  </a:ext>
                  <a:ext uri="{FF2B5EF4-FFF2-40B4-BE49-F238E27FC236}">
                    <a16:creationId xmlns:a16="http://schemas.microsoft.com/office/drawing/2014/main" id="{00000000-0008-0000-0200-000013D0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53268" name="Group Box 20" hidden="1">
              <a:extLst>
                <a:ext uri="{63B3BB69-23CF-44E3-9099-C40C66FF867C}">
                  <a14:compatExt spid="_x0000_s53268"/>
                </a:ext>
                <a:ext uri="{FF2B5EF4-FFF2-40B4-BE49-F238E27FC236}">
                  <a16:creationId xmlns:a16="http://schemas.microsoft.com/office/drawing/2014/main" id="{00000000-0008-0000-0200-000014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53269" name="Group Box 21" hidden="1">
              <a:extLst>
                <a:ext uri="{63B3BB69-23CF-44E3-9099-C40C66FF867C}">
                  <a14:compatExt spid="_x0000_s53269"/>
                </a:ext>
                <a:ext uri="{FF2B5EF4-FFF2-40B4-BE49-F238E27FC236}">
                  <a16:creationId xmlns:a16="http://schemas.microsoft.com/office/drawing/2014/main" id="{00000000-0008-0000-0200-000015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53270" name="Group Box 22" hidden="1">
              <a:extLst>
                <a:ext uri="{63B3BB69-23CF-44E3-9099-C40C66FF867C}">
                  <a14:compatExt spid="_x0000_s53270"/>
                </a:ext>
                <a:ext uri="{FF2B5EF4-FFF2-40B4-BE49-F238E27FC236}">
                  <a16:creationId xmlns:a16="http://schemas.microsoft.com/office/drawing/2014/main" id="{00000000-0008-0000-0200-000016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53271" name="Group Box 23" hidden="1">
              <a:extLst>
                <a:ext uri="{63B3BB69-23CF-44E3-9099-C40C66FF867C}">
                  <a14:compatExt spid="_x0000_s53271"/>
                </a:ext>
                <a:ext uri="{FF2B5EF4-FFF2-40B4-BE49-F238E27FC236}">
                  <a16:creationId xmlns:a16="http://schemas.microsoft.com/office/drawing/2014/main" id="{00000000-0008-0000-0200-000017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53272" name="Group Box 24" hidden="1">
              <a:extLst>
                <a:ext uri="{63B3BB69-23CF-44E3-9099-C40C66FF867C}">
                  <a14:compatExt spid="_x0000_s53272"/>
                </a:ext>
                <a:ext uri="{FF2B5EF4-FFF2-40B4-BE49-F238E27FC236}">
                  <a16:creationId xmlns:a16="http://schemas.microsoft.com/office/drawing/2014/main" id="{00000000-0008-0000-0200-000018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53273" name="Group Box 25" hidden="1">
              <a:extLst>
                <a:ext uri="{63B3BB69-23CF-44E3-9099-C40C66FF867C}">
                  <a14:compatExt spid="_x0000_s53273"/>
                </a:ext>
                <a:ext uri="{FF2B5EF4-FFF2-40B4-BE49-F238E27FC236}">
                  <a16:creationId xmlns:a16="http://schemas.microsoft.com/office/drawing/2014/main" id="{00000000-0008-0000-0200-000019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53274" name="Group Box 26" hidden="1">
              <a:extLst>
                <a:ext uri="{63B3BB69-23CF-44E3-9099-C40C66FF867C}">
                  <a14:compatExt spid="_x0000_s53274"/>
                </a:ext>
                <a:ext uri="{FF2B5EF4-FFF2-40B4-BE49-F238E27FC236}">
                  <a16:creationId xmlns:a16="http://schemas.microsoft.com/office/drawing/2014/main" id="{00000000-0008-0000-0200-00001A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53275" name="Group Box 27" hidden="1">
              <a:extLst>
                <a:ext uri="{63B3BB69-23CF-44E3-9099-C40C66FF867C}">
                  <a14:compatExt spid="_x0000_s53275"/>
                </a:ext>
                <a:ext uri="{FF2B5EF4-FFF2-40B4-BE49-F238E27FC236}">
                  <a16:creationId xmlns:a16="http://schemas.microsoft.com/office/drawing/2014/main" id="{00000000-0008-0000-0200-00001B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2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2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53276" name="Group Box 28" hidden="1">
              <a:extLst>
                <a:ext uri="{63B3BB69-23CF-44E3-9099-C40C66FF867C}">
                  <a14:compatExt spid="_x0000_s53276"/>
                </a:ext>
                <a:ext uri="{FF2B5EF4-FFF2-40B4-BE49-F238E27FC236}">
                  <a16:creationId xmlns:a16="http://schemas.microsoft.com/office/drawing/2014/main" id="{00000000-0008-0000-0200-00001C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53277" name="Group Box 29" hidden="1">
              <a:extLst>
                <a:ext uri="{63B3BB69-23CF-44E3-9099-C40C66FF867C}">
                  <a14:compatExt spid="_x0000_s53277"/>
                </a:ext>
                <a:ext uri="{FF2B5EF4-FFF2-40B4-BE49-F238E27FC236}">
                  <a16:creationId xmlns:a16="http://schemas.microsoft.com/office/drawing/2014/main" id="{00000000-0008-0000-0200-00001D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5975799" y="8239850"/>
              <a:ext cx="220577" cy="694590"/>
              <a:chOff x="5767594" y="8168748"/>
              <a:chExt cx="217610" cy="792431"/>
            </a:xfrm>
          </xdr:grpSpPr>
          <xdr:sp macro="" textlink="">
            <xdr:nvSpPr>
              <xdr:cNvPr id="53278" name="Option Button 30" hidden="1">
                <a:extLst>
                  <a:ext uri="{63B3BB69-23CF-44E3-9099-C40C66FF867C}">
                    <a14:compatExt spid="_x0000_s53278"/>
                  </a:ext>
                  <a:ext uri="{FF2B5EF4-FFF2-40B4-BE49-F238E27FC236}">
                    <a16:creationId xmlns:a16="http://schemas.microsoft.com/office/drawing/2014/main" id="{00000000-0008-0000-0200-00001ED0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79" name="Option Button 31" hidden="1">
                <a:extLst>
                  <a:ext uri="{63B3BB69-23CF-44E3-9099-C40C66FF867C}">
                    <a14:compatExt spid="_x0000_s53279"/>
                  </a:ext>
                  <a:ext uri="{FF2B5EF4-FFF2-40B4-BE49-F238E27FC236}">
                    <a16:creationId xmlns:a16="http://schemas.microsoft.com/office/drawing/2014/main" id="{00000000-0008-0000-0200-00001FD0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2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200-00001D000000}"/>
                </a:ext>
              </a:extLst>
            </xdr:cNvPr>
            <xdr:cNvGrpSpPr>
              <a:grpSpLocks/>
            </xdr:cNvGrpSpPr>
          </xdr:nvGrpSpPr>
          <xdr:grpSpPr bwMode="auto">
            <a:xfrm>
              <a:off x="5972175" y="4276725"/>
              <a:ext cx="304800" cy="419100"/>
              <a:chOff x="45017" y="37725"/>
              <a:chExt cx="3039" cy="4869"/>
            </a:xfrm>
          </xdr:grpSpPr>
          <xdr:sp macro="" textlink="">
            <xdr:nvSpPr>
              <xdr:cNvPr id="53280" name="Option Button 32" hidden="1">
                <a:extLst>
                  <a:ext uri="{63B3BB69-23CF-44E3-9099-C40C66FF867C}">
                    <a14:compatExt spid="_x0000_s53280"/>
                  </a:ext>
                  <a:ext uri="{FF2B5EF4-FFF2-40B4-BE49-F238E27FC236}">
                    <a16:creationId xmlns:a16="http://schemas.microsoft.com/office/drawing/2014/main" id="{00000000-0008-0000-0200-000020D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1" name="Option Button 33" hidden="1">
                <a:extLst>
                  <a:ext uri="{63B3BB69-23CF-44E3-9099-C40C66FF867C}">
                    <a14:compatExt spid="_x0000_s53281"/>
                  </a:ext>
                  <a:ext uri="{FF2B5EF4-FFF2-40B4-BE49-F238E27FC236}">
                    <a16:creationId xmlns:a16="http://schemas.microsoft.com/office/drawing/2014/main" id="{00000000-0008-0000-0200-000021D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2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200-000022000000}"/>
                </a:ext>
              </a:extLst>
            </xdr:cNvPr>
            <xdr:cNvGrpSpPr>
              <a:grpSpLocks/>
            </xdr:cNvGrpSpPr>
          </xdr:nvGrpSpPr>
          <xdr:grpSpPr bwMode="auto">
            <a:xfrm>
              <a:off x="5972175" y="5715000"/>
              <a:ext cx="304800" cy="714375"/>
              <a:chOff x="57631" y="54838"/>
              <a:chExt cx="3018" cy="7876"/>
            </a:xfrm>
          </xdr:grpSpPr>
          <xdr:sp macro="" textlink="">
            <xdr:nvSpPr>
              <xdr:cNvPr id="53282" name="Option Button 34" hidden="1">
                <a:extLst>
                  <a:ext uri="{63B3BB69-23CF-44E3-9099-C40C66FF867C}">
                    <a14:compatExt spid="_x0000_s53282"/>
                  </a:ext>
                  <a:ext uri="{FF2B5EF4-FFF2-40B4-BE49-F238E27FC236}">
                    <a16:creationId xmlns:a16="http://schemas.microsoft.com/office/drawing/2014/main" id="{00000000-0008-0000-0200-000022D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3" name="Option Button 35" hidden="1">
                <a:extLst>
                  <a:ext uri="{63B3BB69-23CF-44E3-9099-C40C66FF867C}">
                    <a14:compatExt spid="_x0000_s53283"/>
                  </a:ext>
                  <a:ext uri="{FF2B5EF4-FFF2-40B4-BE49-F238E27FC236}">
                    <a16:creationId xmlns:a16="http://schemas.microsoft.com/office/drawing/2014/main" id="{00000000-0008-0000-0200-000023D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4" name="Option Button 36" hidden="1">
                <a:extLst>
                  <a:ext uri="{63B3BB69-23CF-44E3-9099-C40C66FF867C}">
                    <a14:compatExt spid="_x0000_s53284"/>
                  </a:ext>
                  <a:ext uri="{FF2B5EF4-FFF2-40B4-BE49-F238E27FC236}">
                    <a16:creationId xmlns:a16="http://schemas.microsoft.com/office/drawing/2014/main" id="{00000000-0008-0000-0200-000024D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2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2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2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2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2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200-00002C000000}"/>
                </a:ext>
              </a:extLst>
            </xdr:cNvPr>
            <xdr:cNvGrpSpPr>
              <a:grpSpLocks/>
            </xdr:cNvGrpSpPr>
          </xdr:nvGrpSpPr>
          <xdr:grpSpPr bwMode="auto">
            <a:xfrm>
              <a:off x="4598553" y="7408601"/>
              <a:ext cx="232948" cy="707094"/>
              <a:chOff x="45321" y="72871"/>
              <a:chExt cx="2304" cy="6586"/>
            </a:xfrm>
          </xdr:grpSpPr>
          <xdr:sp macro="" textlink="">
            <xdr:nvSpPr>
              <xdr:cNvPr id="53285" name="Option Button 37" hidden="1">
                <a:extLst>
                  <a:ext uri="{63B3BB69-23CF-44E3-9099-C40C66FF867C}">
                    <a14:compatExt spid="_x0000_s53285"/>
                  </a:ext>
                  <a:ext uri="{FF2B5EF4-FFF2-40B4-BE49-F238E27FC236}">
                    <a16:creationId xmlns:a16="http://schemas.microsoft.com/office/drawing/2014/main" id="{00000000-0008-0000-0200-000025D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6" name="Option Button 38" hidden="1">
                <a:extLst>
                  <a:ext uri="{63B3BB69-23CF-44E3-9099-C40C66FF867C}">
                    <a14:compatExt spid="_x0000_s53286"/>
                  </a:ext>
                  <a:ext uri="{FF2B5EF4-FFF2-40B4-BE49-F238E27FC236}">
                    <a16:creationId xmlns:a16="http://schemas.microsoft.com/office/drawing/2014/main" id="{00000000-0008-0000-0200-000026D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2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2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4609256" y="8232477"/>
              <a:ext cx="200248" cy="744722"/>
              <a:chOff x="4538988" y="8166017"/>
              <a:chExt cx="208649" cy="749793"/>
            </a:xfrm>
          </xdr:grpSpPr>
          <xdr:sp macro="" textlink="">
            <xdr:nvSpPr>
              <xdr:cNvPr id="53287" name="Option Button 39" hidden="1">
                <a:extLst>
                  <a:ext uri="{63B3BB69-23CF-44E3-9099-C40C66FF867C}">
                    <a14:compatExt spid="_x0000_s53287"/>
                  </a:ext>
                  <a:ext uri="{FF2B5EF4-FFF2-40B4-BE49-F238E27FC236}">
                    <a16:creationId xmlns:a16="http://schemas.microsoft.com/office/drawing/2014/main" id="{00000000-0008-0000-0200-000027D0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8" name="Option Button 40" hidden="1">
                <a:extLst>
                  <a:ext uri="{63B3BB69-23CF-44E3-9099-C40C66FF867C}">
                    <a14:compatExt spid="_x0000_s53288"/>
                  </a:ext>
                  <a:ext uri="{FF2B5EF4-FFF2-40B4-BE49-F238E27FC236}">
                    <a16:creationId xmlns:a16="http://schemas.microsoft.com/office/drawing/2014/main" id="{00000000-0008-0000-0200-000028D0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53289" name="Group Box 41" hidden="1">
              <a:extLst>
                <a:ext uri="{63B3BB69-23CF-44E3-9099-C40C66FF867C}">
                  <a14:compatExt spid="_x0000_s53289"/>
                </a:ext>
                <a:ext uri="{FF2B5EF4-FFF2-40B4-BE49-F238E27FC236}">
                  <a16:creationId xmlns:a16="http://schemas.microsoft.com/office/drawing/2014/main" id="{00000000-0008-0000-0200-000029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5980567" y="7395550"/>
              <a:ext cx="304802" cy="710980"/>
              <a:chOff x="5809589" y="7290614"/>
              <a:chExt cx="301595" cy="707491"/>
            </a:xfrm>
          </xdr:grpSpPr>
          <xdr:sp macro="" textlink="">
            <xdr:nvSpPr>
              <xdr:cNvPr id="53290" name="Option Button 42" hidden="1">
                <a:extLst>
                  <a:ext uri="{63B3BB69-23CF-44E3-9099-C40C66FF867C}">
                    <a14:compatExt spid="_x0000_s53290"/>
                  </a:ext>
                  <a:ext uri="{FF2B5EF4-FFF2-40B4-BE49-F238E27FC236}">
                    <a16:creationId xmlns:a16="http://schemas.microsoft.com/office/drawing/2014/main" id="{00000000-0008-0000-0200-00002AD0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1" name="Option Button 43" hidden="1">
                <a:extLst>
                  <a:ext uri="{63B3BB69-23CF-44E3-9099-C40C66FF867C}">
                    <a14:compatExt spid="_x0000_s53291"/>
                  </a:ext>
                  <a:ext uri="{FF2B5EF4-FFF2-40B4-BE49-F238E27FC236}">
                    <a16:creationId xmlns:a16="http://schemas.microsoft.com/office/drawing/2014/main" id="{00000000-0008-0000-0200-00002BD0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52</xdr:col>
      <xdr:colOff>201253</xdr:colOff>
      <xdr:row>1</xdr:row>
      <xdr:rowOff>96684</xdr:rowOff>
    </xdr:from>
    <xdr:to>
      <xdr:col>102</xdr:col>
      <xdr:colOff>592290</xdr:colOff>
      <xdr:row>14</xdr:row>
      <xdr:rowOff>126692</xdr:rowOff>
    </xdr:to>
    <xdr:grpSp>
      <xdr:nvGrpSpPr>
        <xdr:cNvPr id="51" name="グループ化 50">
          <a:extLst>
            <a:ext uri="{FF2B5EF4-FFF2-40B4-BE49-F238E27FC236}">
              <a16:creationId xmlns:a16="http://schemas.microsoft.com/office/drawing/2014/main" id="{00000000-0008-0000-0200-000033000000}"/>
            </a:ext>
          </a:extLst>
        </xdr:cNvPr>
        <xdr:cNvGrpSpPr/>
      </xdr:nvGrpSpPr>
      <xdr:grpSpPr>
        <a:xfrm>
          <a:off x="9202378" y="3252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2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200-00003A000000}"/>
                </a:ext>
              </a:extLst>
            </xdr:cNvPr>
            <xdr:cNvGrpSpPr>
              <a:grpSpLocks/>
            </xdr:cNvGrpSpPr>
          </xdr:nvGrpSpPr>
          <xdr:grpSpPr bwMode="auto">
            <a:xfrm>
              <a:off x="5972175" y="4857750"/>
              <a:ext cx="304800" cy="685800"/>
              <a:chOff x="57686" y="45007"/>
              <a:chExt cx="3018" cy="8207"/>
            </a:xfrm>
          </xdr:grpSpPr>
          <xdr:sp macro="" textlink="">
            <xdr:nvSpPr>
              <xdr:cNvPr id="53292" name="Option Button 44" hidden="1">
                <a:extLst>
                  <a:ext uri="{63B3BB69-23CF-44E3-9099-C40C66FF867C}">
                    <a14:compatExt spid="_x0000_s53292"/>
                  </a:ext>
                  <a:ext uri="{FF2B5EF4-FFF2-40B4-BE49-F238E27FC236}">
                    <a16:creationId xmlns:a16="http://schemas.microsoft.com/office/drawing/2014/main" id="{00000000-0008-0000-0200-00002CD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3" name="Option Button 45" hidden="1">
                <a:extLst>
                  <a:ext uri="{63B3BB69-23CF-44E3-9099-C40C66FF867C}">
                    <a14:compatExt spid="_x0000_s53293"/>
                  </a:ext>
                  <a:ext uri="{FF2B5EF4-FFF2-40B4-BE49-F238E27FC236}">
                    <a16:creationId xmlns:a16="http://schemas.microsoft.com/office/drawing/2014/main" id="{00000000-0008-0000-0200-00002DD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4" name="Option Button 46" hidden="1">
                <a:extLst>
                  <a:ext uri="{63B3BB69-23CF-44E3-9099-C40C66FF867C}">
                    <a14:compatExt spid="_x0000_s53294"/>
                  </a:ext>
                  <a:ext uri="{FF2B5EF4-FFF2-40B4-BE49-F238E27FC236}">
                    <a16:creationId xmlns:a16="http://schemas.microsoft.com/office/drawing/2014/main" id="{00000000-0008-0000-0200-00002ED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200-00003B000000}"/>
                </a:ext>
              </a:extLst>
            </xdr:cNvPr>
            <xdr:cNvGrpSpPr>
              <a:grpSpLocks/>
            </xdr:cNvGrpSpPr>
          </xdr:nvGrpSpPr>
          <xdr:grpSpPr bwMode="auto">
            <a:xfrm>
              <a:off x="5972175" y="6581775"/>
              <a:ext cx="304800" cy="685800"/>
              <a:chOff x="57631" y="54838"/>
              <a:chExt cx="3018" cy="7963"/>
            </a:xfrm>
          </xdr:grpSpPr>
          <xdr:sp macro="" textlink="">
            <xdr:nvSpPr>
              <xdr:cNvPr id="53295" name="Option Button 47" hidden="1">
                <a:extLst>
                  <a:ext uri="{63B3BB69-23CF-44E3-9099-C40C66FF867C}">
                    <a14:compatExt spid="_x0000_s53295"/>
                  </a:ext>
                  <a:ext uri="{FF2B5EF4-FFF2-40B4-BE49-F238E27FC236}">
                    <a16:creationId xmlns:a16="http://schemas.microsoft.com/office/drawing/2014/main" id="{00000000-0008-0000-0200-00002FD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6" name="Option Button 48" hidden="1">
                <a:extLst>
                  <a:ext uri="{63B3BB69-23CF-44E3-9099-C40C66FF867C}">
                    <a14:compatExt spid="_x0000_s53296"/>
                  </a:ext>
                  <a:ext uri="{FF2B5EF4-FFF2-40B4-BE49-F238E27FC236}">
                    <a16:creationId xmlns:a16="http://schemas.microsoft.com/office/drawing/2014/main" id="{00000000-0008-0000-0200-000030D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7" name="Option Button 49" hidden="1">
                <a:extLst>
                  <a:ext uri="{63B3BB69-23CF-44E3-9099-C40C66FF867C}">
                    <a14:compatExt spid="_x0000_s53297"/>
                  </a:ext>
                  <a:ext uri="{FF2B5EF4-FFF2-40B4-BE49-F238E27FC236}">
                    <a16:creationId xmlns:a16="http://schemas.microsoft.com/office/drawing/2014/main" id="{00000000-0008-0000-0200-000031D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610100" y="4295775"/>
              <a:ext cx="304800" cy="400050"/>
              <a:chOff x="4501773" y="3772528"/>
              <a:chExt cx="303832" cy="486923"/>
            </a:xfrm>
          </xdr:grpSpPr>
          <xdr:sp macro="" textlink="">
            <xdr:nvSpPr>
              <xdr:cNvPr id="65537" name="Option Button 1" hidden="1">
                <a:extLst>
                  <a:ext uri="{63B3BB69-23CF-44E3-9099-C40C66FF867C}">
                    <a14:compatExt spid="_x0000_s65537"/>
                  </a:ext>
                  <a:ext uri="{FF2B5EF4-FFF2-40B4-BE49-F238E27FC236}">
                    <a16:creationId xmlns:a16="http://schemas.microsoft.com/office/drawing/2014/main" id="{00000000-0008-0000-0300-0000010001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300-0000020001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600575" y="4848225"/>
              <a:ext cx="304800" cy="714375"/>
              <a:chOff x="4479758" y="4496255"/>
              <a:chExt cx="301792" cy="780106"/>
            </a:xfrm>
          </xdr:grpSpPr>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300-0000030001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0" name="Option Button 4" hidden="1">
                <a:extLst>
                  <a:ext uri="{63B3BB69-23CF-44E3-9099-C40C66FF867C}">
                    <a14:compatExt spid="_x0000_s65540"/>
                  </a:ext>
                  <a:ext uri="{FF2B5EF4-FFF2-40B4-BE49-F238E27FC236}">
                    <a16:creationId xmlns:a16="http://schemas.microsoft.com/office/drawing/2014/main" id="{00000000-0008-0000-0300-0000040001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1" name="Option Button 5" hidden="1">
                <a:extLst>
                  <a:ext uri="{63B3BB69-23CF-44E3-9099-C40C66FF867C}">
                    <a14:compatExt spid="_x0000_s65541"/>
                  </a:ext>
                  <a:ext uri="{FF2B5EF4-FFF2-40B4-BE49-F238E27FC236}">
                    <a16:creationId xmlns:a16="http://schemas.microsoft.com/office/drawing/2014/main" id="{00000000-0008-0000-0300-0000050001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600575" y="5714998"/>
              <a:ext cx="304800" cy="698090"/>
              <a:chOff x="4549825" y="5456618"/>
              <a:chExt cx="308371" cy="762863"/>
            </a:xfrm>
          </xdr:grpSpPr>
          <xdr:sp macro="" textlink="">
            <xdr:nvSpPr>
              <xdr:cNvPr id="65542" name="Option Button 6" hidden="1">
                <a:extLst>
                  <a:ext uri="{63B3BB69-23CF-44E3-9099-C40C66FF867C}">
                    <a14:compatExt spid="_x0000_s65542"/>
                  </a:ext>
                  <a:ext uri="{FF2B5EF4-FFF2-40B4-BE49-F238E27FC236}">
                    <a16:creationId xmlns:a16="http://schemas.microsoft.com/office/drawing/2014/main" id="{00000000-0008-0000-0300-0000060001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3" name="Option Button 7" hidden="1">
                <a:extLst>
                  <a:ext uri="{63B3BB69-23CF-44E3-9099-C40C66FF867C}">
                    <a14:compatExt spid="_x0000_s65543"/>
                  </a:ext>
                  <a:ext uri="{FF2B5EF4-FFF2-40B4-BE49-F238E27FC236}">
                    <a16:creationId xmlns:a16="http://schemas.microsoft.com/office/drawing/2014/main" id="{00000000-0008-0000-0300-0000070001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4" name="Option Button 8" hidden="1">
                <a:extLst>
                  <a:ext uri="{63B3BB69-23CF-44E3-9099-C40C66FF867C}">
                    <a14:compatExt spid="_x0000_s65544"/>
                  </a:ext>
                  <a:ext uri="{FF2B5EF4-FFF2-40B4-BE49-F238E27FC236}">
                    <a16:creationId xmlns:a16="http://schemas.microsoft.com/office/drawing/2014/main" id="{00000000-0008-0000-0300-0000080001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65545" name="Option Button 9" hidden="1">
              <a:extLst>
                <a:ext uri="{63B3BB69-23CF-44E3-9099-C40C66FF867C}">
                  <a14:compatExt spid="_x0000_s65545"/>
                </a:ext>
                <a:ext uri="{FF2B5EF4-FFF2-40B4-BE49-F238E27FC236}">
                  <a16:creationId xmlns:a16="http://schemas.microsoft.com/office/drawing/2014/main" id="{00000000-0008-0000-03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65546" name="Option Button 10" hidden="1">
              <a:extLst>
                <a:ext uri="{63B3BB69-23CF-44E3-9099-C40C66FF867C}">
                  <a14:compatExt spid="_x0000_s65546"/>
                </a:ext>
                <a:ext uri="{FF2B5EF4-FFF2-40B4-BE49-F238E27FC236}">
                  <a16:creationId xmlns:a16="http://schemas.microsoft.com/office/drawing/2014/main" id="{00000000-0008-0000-03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3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3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3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972175" y="9108857"/>
              <a:ext cx="304800" cy="371475"/>
              <a:chOff x="5763126" y="8931919"/>
              <a:chExt cx="301792" cy="494768"/>
            </a:xfrm>
          </xdr:grpSpPr>
          <xdr:sp macro="" textlink="">
            <xdr:nvSpPr>
              <xdr:cNvPr id="65547" name="Option Button 11" hidden="1">
                <a:extLst>
                  <a:ext uri="{63B3BB69-23CF-44E3-9099-C40C66FF867C}">
                    <a14:compatExt spid="_x0000_s65547"/>
                  </a:ext>
                  <a:ext uri="{FF2B5EF4-FFF2-40B4-BE49-F238E27FC236}">
                    <a16:creationId xmlns:a16="http://schemas.microsoft.com/office/drawing/2014/main" id="{00000000-0008-0000-0300-00000B0001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8" name="Option Button 12" hidden="1">
                <a:extLst>
                  <a:ext uri="{63B3BB69-23CF-44E3-9099-C40C66FF867C}">
                    <a14:compatExt spid="_x0000_s65548"/>
                  </a:ext>
                  <a:ext uri="{FF2B5EF4-FFF2-40B4-BE49-F238E27FC236}">
                    <a16:creationId xmlns:a16="http://schemas.microsoft.com/office/drawing/2014/main" id="{00000000-0008-0000-0300-00000C0001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65549" name="Group Box 13" hidden="1">
              <a:extLst>
                <a:ext uri="{63B3BB69-23CF-44E3-9099-C40C66FF867C}">
                  <a14:compatExt spid="_x0000_s65549"/>
                </a:ext>
                <a:ext uri="{FF2B5EF4-FFF2-40B4-BE49-F238E27FC236}">
                  <a16:creationId xmlns:a16="http://schemas.microsoft.com/office/drawing/2014/main" id="{00000000-0008-0000-0300-00000D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65550" name="Group Box 14" hidden="1">
              <a:extLst>
                <a:ext uri="{63B3BB69-23CF-44E3-9099-C40C66FF867C}">
                  <a14:compatExt spid="_x0000_s65550"/>
                </a:ext>
                <a:ext uri="{FF2B5EF4-FFF2-40B4-BE49-F238E27FC236}">
                  <a16:creationId xmlns:a16="http://schemas.microsoft.com/office/drawing/2014/main" id="{00000000-0008-0000-0300-00000E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65551" name="Group Box 15" hidden="1">
              <a:extLst>
                <a:ext uri="{63B3BB69-23CF-44E3-9099-C40C66FF867C}">
                  <a14:compatExt spid="_x0000_s65551"/>
                </a:ext>
                <a:ext uri="{FF2B5EF4-FFF2-40B4-BE49-F238E27FC236}">
                  <a16:creationId xmlns:a16="http://schemas.microsoft.com/office/drawing/2014/main" id="{00000000-0008-0000-0300-00000F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65552" name="Group Box 16" hidden="1">
              <a:extLst>
                <a:ext uri="{63B3BB69-23CF-44E3-9099-C40C66FF867C}">
                  <a14:compatExt spid="_x0000_s65552"/>
                </a:ext>
                <a:ext uri="{FF2B5EF4-FFF2-40B4-BE49-F238E27FC236}">
                  <a16:creationId xmlns:a16="http://schemas.microsoft.com/office/drawing/2014/main" id="{00000000-0008-0000-0300-000010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600575" y="6581775"/>
              <a:ext cx="304800" cy="685800"/>
              <a:chOff x="4549825" y="6438941"/>
              <a:chExt cx="308371" cy="779281"/>
            </a:xfrm>
          </xdr:grpSpPr>
          <xdr:sp macro="" textlink="">
            <xdr:nvSpPr>
              <xdr:cNvPr id="65553" name="Option Button 17" hidden="1">
                <a:extLst>
                  <a:ext uri="{63B3BB69-23CF-44E3-9099-C40C66FF867C}">
                    <a14:compatExt spid="_x0000_s65553"/>
                  </a:ext>
                  <a:ext uri="{FF2B5EF4-FFF2-40B4-BE49-F238E27FC236}">
                    <a16:creationId xmlns:a16="http://schemas.microsoft.com/office/drawing/2014/main" id="{00000000-0008-0000-0300-0000110001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54" name="Option Button 18" hidden="1">
                <a:extLst>
                  <a:ext uri="{63B3BB69-23CF-44E3-9099-C40C66FF867C}">
                    <a14:compatExt spid="_x0000_s65554"/>
                  </a:ext>
                  <a:ext uri="{FF2B5EF4-FFF2-40B4-BE49-F238E27FC236}">
                    <a16:creationId xmlns:a16="http://schemas.microsoft.com/office/drawing/2014/main" id="{00000000-0008-0000-0300-0000120001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55" name="Option Button 19" hidden="1">
                <a:extLst>
                  <a:ext uri="{63B3BB69-23CF-44E3-9099-C40C66FF867C}">
                    <a14:compatExt spid="_x0000_s65555"/>
                  </a:ext>
                  <a:ext uri="{FF2B5EF4-FFF2-40B4-BE49-F238E27FC236}">
                    <a16:creationId xmlns:a16="http://schemas.microsoft.com/office/drawing/2014/main" id="{00000000-0008-0000-0300-0000130001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65556" name="Group Box 20" hidden="1">
              <a:extLst>
                <a:ext uri="{63B3BB69-23CF-44E3-9099-C40C66FF867C}">
                  <a14:compatExt spid="_x0000_s65556"/>
                </a:ext>
                <a:ext uri="{FF2B5EF4-FFF2-40B4-BE49-F238E27FC236}">
                  <a16:creationId xmlns:a16="http://schemas.microsoft.com/office/drawing/2014/main" id="{00000000-0008-0000-0300-000014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65557" name="Group Box 21" hidden="1">
              <a:extLst>
                <a:ext uri="{63B3BB69-23CF-44E3-9099-C40C66FF867C}">
                  <a14:compatExt spid="_x0000_s65557"/>
                </a:ext>
                <a:ext uri="{FF2B5EF4-FFF2-40B4-BE49-F238E27FC236}">
                  <a16:creationId xmlns:a16="http://schemas.microsoft.com/office/drawing/2014/main" id="{00000000-0008-0000-0300-000015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65558" name="Group Box 22" hidden="1">
              <a:extLst>
                <a:ext uri="{63B3BB69-23CF-44E3-9099-C40C66FF867C}">
                  <a14:compatExt spid="_x0000_s65558"/>
                </a:ext>
                <a:ext uri="{FF2B5EF4-FFF2-40B4-BE49-F238E27FC236}">
                  <a16:creationId xmlns:a16="http://schemas.microsoft.com/office/drawing/2014/main" id="{00000000-0008-0000-0300-000016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65559" name="Group Box 23" hidden="1">
              <a:extLst>
                <a:ext uri="{63B3BB69-23CF-44E3-9099-C40C66FF867C}">
                  <a14:compatExt spid="_x0000_s65559"/>
                </a:ext>
                <a:ext uri="{FF2B5EF4-FFF2-40B4-BE49-F238E27FC236}">
                  <a16:creationId xmlns:a16="http://schemas.microsoft.com/office/drawing/2014/main" id="{00000000-0008-0000-0300-000017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65560" name="Group Box 24" hidden="1">
              <a:extLst>
                <a:ext uri="{63B3BB69-23CF-44E3-9099-C40C66FF867C}">
                  <a14:compatExt spid="_x0000_s65560"/>
                </a:ext>
                <a:ext uri="{FF2B5EF4-FFF2-40B4-BE49-F238E27FC236}">
                  <a16:creationId xmlns:a16="http://schemas.microsoft.com/office/drawing/2014/main" id="{00000000-0008-0000-0300-000018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65561" name="Group Box 25" hidden="1">
              <a:extLst>
                <a:ext uri="{63B3BB69-23CF-44E3-9099-C40C66FF867C}">
                  <a14:compatExt spid="_x0000_s65561"/>
                </a:ext>
                <a:ext uri="{FF2B5EF4-FFF2-40B4-BE49-F238E27FC236}">
                  <a16:creationId xmlns:a16="http://schemas.microsoft.com/office/drawing/2014/main" id="{00000000-0008-0000-0300-000019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65562" name="Group Box 26" hidden="1">
              <a:extLst>
                <a:ext uri="{63B3BB69-23CF-44E3-9099-C40C66FF867C}">
                  <a14:compatExt spid="_x0000_s65562"/>
                </a:ext>
                <a:ext uri="{FF2B5EF4-FFF2-40B4-BE49-F238E27FC236}">
                  <a16:creationId xmlns:a16="http://schemas.microsoft.com/office/drawing/2014/main" id="{00000000-0008-0000-0300-00001A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65563" name="Group Box 27" hidden="1">
              <a:extLst>
                <a:ext uri="{63B3BB69-23CF-44E3-9099-C40C66FF867C}">
                  <a14:compatExt spid="_x0000_s65563"/>
                </a:ext>
                <a:ext uri="{FF2B5EF4-FFF2-40B4-BE49-F238E27FC236}">
                  <a16:creationId xmlns:a16="http://schemas.microsoft.com/office/drawing/2014/main" id="{00000000-0008-0000-0300-00001B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3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3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65564" name="Group Box 28" hidden="1">
              <a:extLst>
                <a:ext uri="{63B3BB69-23CF-44E3-9099-C40C66FF867C}">
                  <a14:compatExt spid="_x0000_s65564"/>
                </a:ext>
                <a:ext uri="{FF2B5EF4-FFF2-40B4-BE49-F238E27FC236}">
                  <a16:creationId xmlns:a16="http://schemas.microsoft.com/office/drawing/2014/main" id="{00000000-0008-0000-0300-00001C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65565" name="Group Box 29" hidden="1">
              <a:extLst>
                <a:ext uri="{63B3BB69-23CF-44E3-9099-C40C66FF867C}">
                  <a14:compatExt spid="_x0000_s65565"/>
                </a:ext>
                <a:ext uri="{FF2B5EF4-FFF2-40B4-BE49-F238E27FC236}">
                  <a16:creationId xmlns:a16="http://schemas.microsoft.com/office/drawing/2014/main" id="{00000000-0008-0000-0300-00001D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5975799" y="8239850"/>
              <a:ext cx="220577" cy="694590"/>
              <a:chOff x="5767594" y="8168748"/>
              <a:chExt cx="217610" cy="792431"/>
            </a:xfrm>
          </xdr:grpSpPr>
          <xdr:sp macro="" textlink="">
            <xdr:nvSpPr>
              <xdr:cNvPr id="65566" name="Option Button 30" hidden="1">
                <a:extLst>
                  <a:ext uri="{63B3BB69-23CF-44E3-9099-C40C66FF867C}">
                    <a14:compatExt spid="_x0000_s65566"/>
                  </a:ext>
                  <a:ext uri="{FF2B5EF4-FFF2-40B4-BE49-F238E27FC236}">
                    <a16:creationId xmlns:a16="http://schemas.microsoft.com/office/drawing/2014/main" id="{00000000-0008-0000-0300-00001E0001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67" name="Option Button 31" hidden="1">
                <a:extLst>
                  <a:ext uri="{63B3BB69-23CF-44E3-9099-C40C66FF867C}">
                    <a14:compatExt spid="_x0000_s65567"/>
                  </a:ext>
                  <a:ext uri="{FF2B5EF4-FFF2-40B4-BE49-F238E27FC236}">
                    <a16:creationId xmlns:a16="http://schemas.microsoft.com/office/drawing/2014/main" id="{00000000-0008-0000-0300-00001F0001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300-00001D000000}"/>
                </a:ext>
              </a:extLst>
            </xdr:cNvPr>
            <xdr:cNvGrpSpPr>
              <a:grpSpLocks/>
            </xdr:cNvGrpSpPr>
          </xdr:nvGrpSpPr>
          <xdr:grpSpPr bwMode="auto">
            <a:xfrm>
              <a:off x="5972175" y="4276725"/>
              <a:ext cx="304800" cy="419100"/>
              <a:chOff x="45017" y="37725"/>
              <a:chExt cx="3039" cy="4869"/>
            </a:xfrm>
          </xdr:grpSpPr>
          <xdr:sp macro="" textlink="">
            <xdr:nvSpPr>
              <xdr:cNvPr id="65568" name="Option Button 32" hidden="1">
                <a:extLst>
                  <a:ext uri="{63B3BB69-23CF-44E3-9099-C40C66FF867C}">
                    <a14:compatExt spid="_x0000_s65568"/>
                  </a:ext>
                  <a:ext uri="{FF2B5EF4-FFF2-40B4-BE49-F238E27FC236}">
                    <a16:creationId xmlns:a16="http://schemas.microsoft.com/office/drawing/2014/main" id="{00000000-0008-0000-0300-0000200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69" name="Option Button 33" hidden="1">
                <a:extLst>
                  <a:ext uri="{63B3BB69-23CF-44E3-9099-C40C66FF867C}">
                    <a14:compatExt spid="_x0000_s65569"/>
                  </a:ext>
                  <a:ext uri="{FF2B5EF4-FFF2-40B4-BE49-F238E27FC236}">
                    <a16:creationId xmlns:a16="http://schemas.microsoft.com/office/drawing/2014/main" id="{00000000-0008-0000-0300-0000210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3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300-000022000000}"/>
                </a:ext>
              </a:extLst>
            </xdr:cNvPr>
            <xdr:cNvGrpSpPr>
              <a:grpSpLocks/>
            </xdr:cNvGrpSpPr>
          </xdr:nvGrpSpPr>
          <xdr:grpSpPr bwMode="auto">
            <a:xfrm>
              <a:off x="5972175" y="5715000"/>
              <a:ext cx="304800" cy="714375"/>
              <a:chOff x="57631" y="54838"/>
              <a:chExt cx="3018" cy="7876"/>
            </a:xfrm>
          </xdr:grpSpPr>
          <xdr:sp macro="" textlink="">
            <xdr:nvSpPr>
              <xdr:cNvPr id="65570" name="Option Button 34" hidden="1">
                <a:extLst>
                  <a:ext uri="{63B3BB69-23CF-44E3-9099-C40C66FF867C}">
                    <a14:compatExt spid="_x0000_s65570"/>
                  </a:ext>
                  <a:ext uri="{FF2B5EF4-FFF2-40B4-BE49-F238E27FC236}">
                    <a16:creationId xmlns:a16="http://schemas.microsoft.com/office/drawing/2014/main" id="{00000000-0008-0000-0300-0000220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1" name="Option Button 35" hidden="1">
                <a:extLst>
                  <a:ext uri="{63B3BB69-23CF-44E3-9099-C40C66FF867C}">
                    <a14:compatExt spid="_x0000_s65571"/>
                  </a:ext>
                  <a:ext uri="{FF2B5EF4-FFF2-40B4-BE49-F238E27FC236}">
                    <a16:creationId xmlns:a16="http://schemas.microsoft.com/office/drawing/2014/main" id="{00000000-0008-0000-0300-0000230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2" name="Option Button 36" hidden="1">
                <a:extLst>
                  <a:ext uri="{63B3BB69-23CF-44E3-9099-C40C66FF867C}">
                    <a14:compatExt spid="_x0000_s65572"/>
                  </a:ext>
                  <a:ext uri="{FF2B5EF4-FFF2-40B4-BE49-F238E27FC236}">
                    <a16:creationId xmlns:a16="http://schemas.microsoft.com/office/drawing/2014/main" id="{00000000-0008-0000-0300-0000240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3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3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3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3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3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3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300-00002C000000}"/>
                </a:ext>
              </a:extLst>
            </xdr:cNvPr>
            <xdr:cNvGrpSpPr>
              <a:grpSpLocks/>
            </xdr:cNvGrpSpPr>
          </xdr:nvGrpSpPr>
          <xdr:grpSpPr bwMode="auto">
            <a:xfrm>
              <a:off x="4598553" y="7408601"/>
              <a:ext cx="232948" cy="707094"/>
              <a:chOff x="45321" y="72871"/>
              <a:chExt cx="2304" cy="6586"/>
            </a:xfrm>
          </xdr:grpSpPr>
          <xdr:sp macro="" textlink="">
            <xdr:nvSpPr>
              <xdr:cNvPr id="65573" name="Option Button 37" hidden="1">
                <a:extLst>
                  <a:ext uri="{63B3BB69-23CF-44E3-9099-C40C66FF867C}">
                    <a14:compatExt spid="_x0000_s65573"/>
                  </a:ext>
                  <a:ext uri="{FF2B5EF4-FFF2-40B4-BE49-F238E27FC236}">
                    <a16:creationId xmlns:a16="http://schemas.microsoft.com/office/drawing/2014/main" id="{00000000-0008-0000-0300-0000250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4" name="Option Button 38" hidden="1">
                <a:extLst>
                  <a:ext uri="{63B3BB69-23CF-44E3-9099-C40C66FF867C}">
                    <a14:compatExt spid="_x0000_s65574"/>
                  </a:ext>
                  <a:ext uri="{FF2B5EF4-FFF2-40B4-BE49-F238E27FC236}">
                    <a16:creationId xmlns:a16="http://schemas.microsoft.com/office/drawing/2014/main" id="{00000000-0008-0000-0300-0000260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3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3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300-000031000000}"/>
                </a:ext>
              </a:extLst>
            </xdr:cNvPr>
            <xdr:cNvGrpSpPr/>
          </xdr:nvGrpSpPr>
          <xdr:grpSpPr>
            <a:xfrm>
              <a:off x="4609256" y="8232477"/>
              <a:ext cx="200248" cy="744722"/>
              <a:chOff x="4538988" y="8166017"/>
              <a:chExt cx="208649" cy="749793"/>
            </a:xfrm>
          </xdr:grpSpPr>
          <xdr:sp macro="" textlink="">
            <xdr:nvSpPr>
              <xdr:cNvPr id="65575" name="Option Button 39" hidden="1">
                <a:extLst>
                  <a:ext uri="{63B3BB69-23CF-44E3-9099-C40C66FF867C}">
                    <a14:compatExt spid="_x0000_s65575"/>
                  </a:ext>
                  <a:ext uri="{FF2B5EF4-FFF2-40B4-BE49-F238E27FC236}">
                    <a16:creationId xmlns:a16="http://schemas.microsoft.com/office/drawing/2014/main" id="{00000000-0008-0000-0300-0000270001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6" name="Option Button 40" hidden="1">
                <a:extLst>
                  <a:ext uri="{63B3BB69-23CF-44E3-9099-C40C66FF867C}">
                    <a14:compatExt spid="_x0000_s65576"/>
                  </a:ext>
                  <a:ext uri="{FF2B5EF4-FFF2-40B4-BE49-F238E27FC236}">
                    <a16:creationId xmlns:a16="http://schemas.microsoft.com/office/drawing/2014/main" id="{00000000-0008-0000-0300-0000280001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65577" name="Group Box 41" hidden="1">
              <a:extLst>
                <a:ext uri="{63B3BB69-23CF-44E3-9099-C40C66FF867C}">
                  <a14:compatExt spid="_x0000_s65577"/>
                </a:ext>
                <a:ext uri="{FF2B5EF4-FFF2-40B4-BE49-F238E27FC236}">
                  <a16:creationId xmlns:a16="http://schemas.microsoft.com/office/drawing/2014/main" id="{00000000-0008-0000-0300-000029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5980567" y="7395550"/>
              <a:ext cx="304802" cy="710980"/>
              <a:chOff x="5809589" y="7290614"/>
              <a:chExt cx="301595" cy="707491"/>
            </a:xfrm>
          </xdr:grpSpPr>
          <xdr:sp macro="" textlink="">
            <xdr:nvSpPr>
              <xdr:cNvPr id="65578" name="Option Button 42" hidden="1">
                <a:extLst>
                  <a:ext uri="{63B3BB69-23CF-44E3-9099-C40C66FF867C}">
                    <a14:compatExt spid="_x0000_s65578"/>
                  </a:ext>
                  <a:ext uri="{FF2B5EF4-FFF2-40B4-BE49-F238E27FC236}">
                    <a16:creationId xmlns:a16="http://schemas.microsoft.com/office/drawing/2014/main" id="{00000000-0008-0000-0300-00002A0001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9" name="Option Button 43" hidden="1">
                <a:extLst>
                  <a:ext uri="{63B3BB69-23CF-44E3-9099-C40C66FF867C}">
                    <a14:compatExt spid="_x0000_s65579"/>
                  </a:ext>
                  <a:ext uri="{FF2B5EF4-FFF2-40B4-BE49-F238E27FC236}">
                    <a16:creationId xmlns:a16="http://schemas.microsoft.com/office/drawing/2014/main" id="{00000000-0008-0000-0300-00002B0001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3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3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300-00003A000000}"/>
                </a:ext>
              </a:extLst>
            </xdr:cNvPr>
            <xdr:cNvGrpSpPr>
              <a:grpSpLocks/>
            </xdr:cNvGrpSpPr>
          </xdr:nvGrpSpPr>
          <xdr:grpSpPr bwMode="auto">
            <a:xfrm>
              <a:off x="5972175" y="4857750"/>
              <a:ext cx="304800" cy="685800"/>
              <a:chOff x="57686" y="45007"/>
              <a:chExt cx="3018" cy="8207"/>
            </a:xfrm>
          </xdr:grpSpPr>
          <xdr:sp macro="" textlink="">
            <xdr:nvSpPr>
              <xdr:cNvPr id="65580" name="Option Button 44" hidden="1">
                <a:extLst>
                  <a:ext uri="{63B3BB69-23CF-44E3-9099-C40C66FF867C}">
                    <a14:compatExt spid="_x0000_s65580"/>
                  </a:ext>
                  <a:ext uri="{FF2B5EF4-FFF2-40B4-BE49-F238E27FC236}">
                    <a16:creationId xmlns:a16="http://schemas.microsoft.com/office/drawing/2014/main" id="{00000000-0008-0000-0300-00002C0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1" name="Option Button 45" hidden="1">
                <a:extLst>
                  <a:ext uri="{63B3BB69-23CF-44E3-9099-C40C66FF867C}">
                    <a14:compatExt spid="_x0000_s65581"/>
                  </a:ext>
                  <a:ext uri="{FF2B5EF4-FFF2-40B4-BE49-F238E27FC236}">
                    <a16:creationId xmlns:a16="http://schemas.microsoft.com/office/drawing/2014/main" id="{00000000-0008-0000-0300-00002D0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2" name="Option Button 46" hidden="1">
                <a:extLst>
                  <a:ext uri="{63B3BB69-23CF-44E3-9099-C40C66FF867C}">
                    <a14:compatExt spid="_x0000_s65582"/>
                  </a:ext>
                  <a:ext uri="{FF2B5EF4-FFF2-40B4-BE49-F238E27FC236}">
                    <a16:creationId xmlns:a16="http://schemas.microsoft.com/office/drawing/2014/main" id="{00000000-0008-0000-0300-00002E0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300-00003B000000}"/>
                </a:ext>
              </a:extLst>
            </xdr:cNvPr>
            <xdr:cNvGrpSpPr>
              <a:grpSpLocks/>
            </xdr:cNvGrpSpPr>
          </xdr:nvGrpSpPr>
          <xdr:grpSpPr bwMode="auto">
            <a:xfrm>
              <a:off x="5972175" y="6581775"/>
              <a:ext cx="304800" cy="685800"/>
              <a:chOff x="57631" y="54838"/>
              <a:chExt cx="3018" cy="7963"/>
            </a:xfrm>
          </xdr:grpSpPr>
          <xdr:sp macro="" textlink="">
            <xdr:nvSpPr>
              <xdr:cNvPr id="65583" name="Option Button 47" hidden="1">
                <a:extLst>
                  <a:ext uri="{63B3BB69-23CF-44E3-9099-C40C66FF867C}">
                    <a14:compatExt spid="_x0000_s65583"/>
                  </a:ext>
                  <a:ext uri="{FF2B5EF4-FFF2-40B4-BE49-F238E27FC236}">
                    <a16:creationId xmlns:a16="http://schemas.microsoft.com/office/drawing/2014/main" id="{00000000-0008-0000-0300-00002F0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4" name="Option Button 48" hidden="1">
                <a:extLst>
                  <a:ext uri="{63B3BB69-23CF-44E3-9099-C40C66FF867C}">
                    <a14:compatExt spid="_x0000_s65584"/>
                  </a:ext>
                  <a:ext uri="{FF2B5EF4-FFF2-40B4-BE49-F238E27FC236}">
                    <a16:creationId xmlns:a16="http://schemas.microsoft.com/office/drawing/2014/main" id="{00000000-0008-0000-0300-0000300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5" name="Option Button 49" hidden="1">
                <a:extLst>
                  <a:ext uri="{63B3BB69-23CF-44E3-9099-C40C66FF867C}">
                    <a14:compatExt spid="_x0000_s65585"/>
                  </a:ext>
                  <a:ext uri="{FF2B5EF4-FFF2-40B4-BE49-F238E27FC236}">
                    <a16:creationId xmlns:a16="http://schemas.microsoft.com/office/drawing/2014/main" id="{00000000-0008-0000-0300-0000310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610100" y="4295775"/>
              <a:ext cx="304800" cy="400050"/>
              <a:chOff x="4501773" y="3772528"/>
              <a:chExt cx="303832" cy="486923"/>
            </a:xfrm>
          </xdr:grpSpPr>
          <xdr:sp macro="" textlink="">
            <xdr:nvSpPr>
              <xdr:cNvPr id="43009" name="Option Button 1" hidden="1">
                <a:extLst>
                  <a:ext uri="{63B3BB69-23CF-44E3-9099-C40C66FF867C}">
                    <a14:compatExt spid="_x0000_s43009"/>
                  </a:ext>
                  <a:ext uri="{FF2B5EF4-FFF2-40B4-BE49-F238E27FC236}">
                    <a16:creationId xmlns:a16="http://schemas.microsoft.com/office/drawing/2014/main" id="{00000000-0008-0000-0400-000001A8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400-000002A8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600575" y="4848225"/>
              <a:ext cx="304800" cy="714375"/>
              <a:chOff x="4479758" y="4496255"/>
              <a:chExt cx="301792" cy="780106"/>
            </a:xfrm>
          </xdr:grpSpPr>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400-000003A8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400-000004A8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3" name="Option Button 5" hidden="1">
                <a:extLst>
                  <a:ext uri="{63B3BB69-23CF-44E3-9099-C40C66FF867C}">
                    <a14:compatExt spid="_x0000_s43013"/>
                  </a:ext>
                  <a:ext uri="{FF2B5EF4-FFF2-40B4-BE49-F238E27FC236}">
                    <a16:creationId xmlns:a16="http://schemas.microsoft.com/office/drawing/2014/main" id="{00000000-0008-0000-0400-000005A8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600575" y="5714998"/>
              <a:ext cx="304800" cy="698090"/>
              <a:chOff x="4549825" y="5456618"/>
              <a:chExt cx="308371" cy="762863"/>
            </a:xfrm>
          </xdr:grpSpPr>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400-000006A8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0400-000007A8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400-000008A8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43017" name="Option Button 9" hidden="1">
              <a:extLst>
                <a:ext uri="{63B3BB69-23CF-44E3-9099-C40C66FF867C}">
                  <a14:compatExt spid="_x0000_s43017"/>
                </a:ext>
                <a:ext uri="{FF2B5EF4-FFF2-40B4-BE49-F238E27FC236}">
                  <a16:creationId xmlns:a16="http://schemas.microsoft.com/office/drawing/2014/main" id="{00000000-0008-0000-04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43018" name="Option Button 10" hidden="1">
              <a:extLst>
                <a:ext uri="{63B3BB69-23CF-44E3-9099-C40C66FF867C}">
                  <a14:compatExt spid="_x0000_s43018"/>
                </a:ext>
                <a:ext uri="{FF2B5EF4-FFF2-40B4-BE49-F238E27FC236}">
                  <a16:creationId xmlns:a16="http://schemas.microsoft.com/office/drawing/2014/main" id="{00000000-0008-0000-04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4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4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4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972175" y="9108857"/>
              <a:ext cx="304800" cy="371475"/>
              <a:chOff x="5763126" y="8931919"/>
              <a:chExt cx="301792" cy="494768"/>
            </a:xfrm>
          </xdr:grpSpPr>
          <xdr:sp macro="" textlink="">
            <xdr:nvSpPr>
              <xdr:cNvPr id="43019" name="Option Button 11" hidden="1">
                <a:extLst>
                  <a:ext uri="{63B3BB69-23CF-44E3-9099-C40C66FF867C}">
                    <a14:compatExt spid="_x0000_s43019"/>
                  </a:ext>
                  <a:ext uri="{FF2B5EF4-FFF2-40B4-BE49-F238E27FC236}">
                    <a16:creationId xmlns:a16="http://schemas.microsoft.com/office/drawing/2014/main" id="{00000000-0008-0000-0400-00000BA8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Option Button 12" hidden="1">
                <a:extLst>
                  <a:ext uri="{63B3BB69-23CF-44E3-9099-C40C66FF867C}">
                    <a14:compatExt spid="_x0000_s43020"/>
                  </a:ext>
                  <a:ext uri="{FF2B5EF4-FFF2-40B4-BE49-F238E27FC236}">
                    <a16:creationId xmlns:a16="http://schemas.microsoft.com/office/drawing/2014/main" id="{00000000-0008-0000-0400-00000CA8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43021" name="Group Box 13" hidden="1">
              <a:extLst>
                <a:ext uri="{63B3BB69-23CF-44E3-9099-C40C66FF867C}">
                  <a14:compatExt spid="_x0000_s43021"/>
                </a:ext>
                <a:ext uri="{FF2B5EF4-FFF2-40B4-BE49-F238E27FC236}">
                  <a16:creationId xmlns:a16="http://schemas.microsoft.com/office/drawing/2014/main" id="{00000000-0008-0000-0400-00000D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43022" name="Group Box 14" hidden="1">
              <a:extLst>
                <a:ext uri="{63B3BB69-23CF-44E3-9099-C40C66FF867C}">
                  <a14:compatExt spid="_x0000_s43022"/>
                </a:ext>
                <a:ext uri="{FF2B5EF4-FFF2-40B4-BE49-F238E27FC236}">
                  <a16:creationId xmlns:a16="http://schemas.microsoft.com/office/drawing/2014/main" id="{00000000-0008-0000-0400-00000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43023" name="Group Box 15" hidden="1">
              <a:extLst>
                <a:ext uri="{63B3BB69-23CF-44E3-9099-C40C66FF867C}">
                  <a14:compatExt spid="_x0000_s43023"/>
                </a:ext>
                <a:ext uri="{FF2B5EF4-FFF2-40B4-BE49-F238E27FC236}">
                  <a16:creationId xmlns:a16="http://schemas.microsoft.com/office/drawing/2014/main" id="{00000000-0008-0000-0400-00000F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43024" name="Group Box 16" hidden="1">
              <a:extLst>
                <a:ext uri="{63B3BB69-23CF-44E3-9099-C40C66FF867C}">
                  <a14:compatExt spid="_x0000_s43024"/>
                </a:ext>
                <a:ext uri="{FF2B5EF4-FFF2-40B4-BE49-F238E27FC236}">
                  <a16:creationId xmlns:a16="http://schemas.microsoft.com/office/drawing/2014/main" id="{00000000-0008-0000-0400-000010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4600575" y="6581775"/>
              <a:ext cx="304800" cy="685800"/>
              <a:chOff x="4549825" y="6438941"/>
              <a:chExt cx="308371" cy="779281"/>
            </a:xfrm>
          </xdr:grpSpPr>
          <xdr:sp macro="" textlink="">
            <xdr:nvSpPr>
              <xdr:cNvPr id="43025" name="Option Button 17" hidden="1">
                <a:extLst>
                  <a:ext uri="{63B3BB69-23CF-44E3-9099-C40C66FF867C}">
                    <a14:compatExt spid="_x0000_s43025"/>
                  </a:ext>
                  <a:ext uri="{FF2B5EF4-FFF2-40B4-BE49-F238E27FC236}">
                    <a16:creationId xmlns:a16="http://schemas.microsoft.com/office/drawing/2014/main" id="{00000000-0008-0000-0400-000011A8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Option Button 18" hidden="1">
                <a:extLst>
                  <a:ext uri="{63B3BB69-23CF-44E3-9099-C40C66FF867C}">
                    <a14:compatExt spid="_x0000_s43026"/>
                  </a:ext>
                  <a:ext uri="{FF2B5EF4-FFF2-40B4-BE49-F238E27FC236}">
                    <a16:creationId xmlns:a16="http://schemas.microsoft.com/office/drawing/2014/main" id="{00000000-0008-0000-0400-000012A8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7" name="Option Button 19" hidden="1">
                <a:extLst>
                  <a:ext uri="{63B3BB69-23CF-44E3-9099-C40C66FF867C}">
                    <a14:compatExt spid="_x0000_s43027"/>
                  </a:ext>
                  <a:ext uri="{FF2B5EF4-FFF2-40B4-BE49-F238E27FC236}">
                    <a16:creationId xmlns:a16="http://schemas.microsoft.com/office/drawing/2014/main" id="{00000000-0008-0000-0400-000013A8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43028" name="Group Box 20" hidden="1">
              <a:extLst>
                <a:ext uri="{63B3BB69-23CF-44E3-9099-C40C66FF867C}">
                  <a14:compatExt spid="_x0000_s43028"/>
                </a:ext>
                <a:ext uri="{FF2B5EF4-FFF2-40B4-BE49-F238E27FC236}">
                  <a16:creationId xmlns:a16="http://schemas.microsoft.com/office/drawing/2014/main" id="{00000000-0008-0000-0400-000014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43029" name="Group Box 21" hidden="1">
              <a:extLst>
                <a:ext uri="{63B3BB69-23CF-44E3-9099-C40C66FF867C}">
                  <a14:compatExt spid="_x0000_s43029"/>
                </a:ext>
                <a:ext uri="{FF2B5EF4-FFF2-40B4-BE49-F238E27FC236}">
                  <a16:creationId xmlns:a16="http://schemas.microsoft.com/office/drawing/2014/main" id="{00000000-0008-0000-0400-00001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43030" name="Group Box 22" hidden="1">
              <a:extLst>
                <a:ext uri="{63B3BB69-23CF-44E3-9099-C40C66FF867C}">
                  <a14:compatExt spid="_x0000_s43030"/>
                </a:ext>
                <a:ext uri="{FF2B5EF4-FFF2-40B4-BE49-F238E27FC236}">
                  <a16:creationId xmlns:a16="http://schemas.microsoft.com/office/drawing/2014/main" id="{00000000-0008-0000-0400-00001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43031" name="Group Box 23" hidden="1">
              <a:extLst>
                <a:ext uri="{63B3BB69-23CF-44E3-9099-C40C66FF867C}">
                  <a14:compatExt spid="_x0000_s43031"/>
                </a:ext>
                <a:ext uri="{FF2B5EF4-FFF2-40B4-BE49-F238E27FC236}">
                  <a16:creationId xmlns:a16="http://schemas.microsoft.com/office/drawing/2014/main" id="{00000000-0008-0000-0400-000017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43032" name="Group Box 24" hidden="1">
              <a:extLst>
                <a:ext uri="{63B3BB69-23CF-44E3-9099-C40C66FF867C}">
                  <a14:compatExt spid="_x0000_s43032"/>
                </a:ext>
                <a:ext uri="{FF2B5EF4-FFF2-40B4-BE49-F238E27FC236}">
                  <a16:creationId xmlns:a16="http://schemas.microsoft.com/office/drawing/2014/main" id="{00000000-0008-0000-0400-000018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43033" name="Group Box 25" hidden="1">
              <a:extLst>
                <a:ext uri="{63B3BB69-23CF-44E3-9099-C40C66FF867C}">
                  <a14:compatExt spid="_x0000_s43033"/>
                </a:ext>
                <a:ext uri="{FF2B5EF4-FFF2-40B4-BE49-F238E27FC236}">
                  <a16:creationId xmlns:a16="http://schemas.microsoft.com/office/drawing/2014/main" id="{00000000-0008-0000-0400-000019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43034" name="Group Box 26" hidden="1">
              <a:extLst>
                <a:ext uri="{63B3BB69-23CF-44E3-9099-C40C66FF867C}">
                  <a14:compatExt spid="_x0000_s43034"/>
                </a:ext>
                <a:ext uri="{FF2B5EF4-FFF2-40B4-BE49-F238E27FC236}">
                  <a16:creationId xmlns:a16="http://schemas.microsoft.com/office/drawing/2014/main" id="{00000000-0008-0000-0400-00001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43035" name="Group Box 27" hidden="1">
              <a:extLst>
                <a:ext uri="{63B3BB69-23CF-44E3-9099-C40C66FF867C}">
                  <a14:compatExt spid="_x0000_s43035"/>
                </a:ext>
                <a:ext uri="{FF2B5EF4-FFF2-40B4-BE49-F238E27FC236}">
                  <a16:creationId xmlns:a16="http://schemas.microsoft.com/office/drawing/2014/main" id="{00000000-0008-0000-0400-00001B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4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4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43036" name="Group Box 28" hidden="1">
              <a:extLst>
                <a:ext uri="{63B3BB69-23CF-44E3-9099-C40C66FF867C}">
                  <a14:compatExt spid="_x0000_s43036"/>
                </a:ext>
                <a:ext uri="{FF2B5EF4-FFF2-40B4-BE49-F238E27FC236}">
                  <a16:creationId xmlns:a16="http://schemas.microsoft.com/office/drawing/2014/main" id="{00000000-0008-0000-0400-00001C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43037" name="Group Box 29" hidden="1">
              <a:extLst>
                <a:ext uri="{63B3BB69-23CF-44E3-9099-C40C66FF867C}">
                  <a14:compatExt spid="_x0000_s43037"/>
                </a:ext>
                <a:ext uri="{FF2B5EF4-FFF2-40B4-BE49-F238E27FC236}">
                  <a16:creationId xmlns:a16="http://schemas.microsoft.com/office/drawing/2014/main" id="{00000000-0008-0000-0400-00001D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5975799" y="8239850"/>
              <a:ext cx="220577" cy="694590"/>
              <a:chOff x="5767594" y="8168748"/>
              <a:chExt cx="217610" cy="792431"/>
            </a:xfrm>
          </xdr:grpSpPr>
          <xdr:sp macro="" textlink="">
            <xdr:nvSpPr>
              <xdr:cNvPr id="43038" name="Option Button 30" hidden="1">
                <a:extLst>
                  <a:ext uri="{63B3BB69-23CF-44E3-9099-C40C66FF867C}">
                    <a14:compatExt spid="_x0000_s43038"/>
                  </a:ext>
                  <a:ext uri="{FF2B5EF4-FFF2-40B4-BE49-F238E27FC236}">
                    <a16:creationId xmlns:a16="http://schemas.microsoft.com/office/drawing/2014/main" id="{00000000-0008-0000-0400-00001EA8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9" name="Option Button 31" hidden="1">
                <a:extLst>
                  <a:ext uri="{63B3BB69-23CF-44E3-9099-C40C66FF867C}">
                    <a14:compatExt spid="_x0000_s43039"/>
                  </a:ext>
                  <a:ext uri="{FF2B5EF4-FFF2-40B4-BE49-F238E27FC236}">
                    <a16:creationId xmlns:a16="http://schemas.microsoft.com/office/drawing/2014/main" id="{00000000-0008-0000-0400-00001FA8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4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400-00001D000000}"/>
                </a:ext>
              </a:extLst>
            </xdr:cNvPr>
            <xdr:cNvGrpSpPr>
              <a:grpSpLocks/>
            </xdr:cNvGrpSpPr>
          </xdr:nvGrpSpPr>
          <xdr:grpSpPr bwMode="auto">
            <a:xfrm>
              <a:off x="5972175" y="4276725"/>
              <a:ext cx="304800" cy="419100"/>
              <a:chOff x="45017" y="37725"/>
              <a:chExt cx="3039" cy="4869"/>
            </a:xfrm>
          </xdr:grpSpPr>
          <xdr:sp macro="" textlink="">
            <xdr:nvSpPr>
              <xdr:cNvPr id="43040" name="Option Button 32" hidden="1">
                <a:extLst>
                  <a:ext uri="{63B3BB69-23CF-44E3-9099-C40C66FF867C}">
                    <a14:compatExt spid="_x0000_s43040"/>
                  </a:ext>
                  <a:ext uri="{FF2B5EF4-FFF2-40B4-BE49-F238E27FC236}">
                    <a16:creationId xmlns:a16="http://schemas.microsoft.com/office/drawing/2014/main" id="{00000000-0008-0000-0400-000020A8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1" name="Option Button 33" hidden="1">
                <a:extLst>
                  <a:ext uri="{63B3BB69-23CF-44E3-9099-C40C66FF867C}">
                    <a14:compatExt spid="_x0000_s43041"/>
                  </a:ext>
                  <a:ext uri="{FF2B5EF4-FFF2-40B4-BE49-F238E27FC236}">
                    <a16:creationId xmlns:a16="http://schemas.microsoft.com/office/drawing/2014/main" id="{00000000-0008-0000-0400-000021A8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4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400-000022000000}"/>
                </a:ext>
              </a:extLst>
            </xdr:cNvPr>
            <xdr:cNvGrpSpPr>
              <a:grpSpLocks/>
            </xdr:cNvGrpSpPr>
          </xdr:nvGrpSpPr>
          <xdr:grpSpPr bwMode="auto">
            <a:xfrm>
              <a:off x="5972175" y="5715000"/>
              <a:ext cx="304800" cy="714375"/>
              <a:chOff x="57631" y="54838"/>
              <a:chExt cx="3018" cy="7876"/>
            </a:xfrm>
          </xdr:grpSpPr>
          <xdr:sp macro="" textlink="">
            <xdr:nvSpPr>
              <xdr:cNvPr id="43042" name="Option Button 34" hidden="1">
                <a:extLst>
                  <a:ext uri="{63B3BB69-23CF-44E3-9099-C40C66FF867C}">
                    <a14:compatExt spid="_x0000_s43042"/>
                  </a:ext>
                  <a:ext uri="{FF2B5EF4-FFF2-40B4-BE49-F238E27FC236}">
                    <a16:creationId xmlns:a16="http://schemas.microsoft.com/office/drawing/2014/main" id="{00000000-0008-0000-0400-000022A8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3" name="Option Button 35" hidden="1">
                <a:extLst>
                  <a:ext uri="{63B3BB69-23CF-44E3-9099-C40C66FF867C}">
                    <a14:compatExt spid="_x0000_s43043"/>
                  </a:ext>
                  <a:ext uri="{FF2B5EF4-FFF2-40B4-BE49-F238E27FC236}">
                    <a16:creationId xmlns:a16="http://schemas.microsoft.com/office/drawing/2014/main" id="{00000000-0008-0000-0400-000023A8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4" name="Option Button 36" hidden="1">
                <a:extLst>
                  <a:ext uri="{63B3BB69-23CF-44E3-9099-C40C66FF867C}">
                    <a14:compatExt spid="_x0000_s43044"/>
                  </a:ext>
                  <a:ext uri="{FF2B5EF4-FFF2-40B4-BE49-F238E27FC236}">
                    <a16:creationId xmlns:a16="http://schemas.microsoft.com/office/drawing/2014/main" id="{00000000-0008-0000-0400-000024A8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4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4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4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4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4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4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400-00002C000000}"/>
                </a:ext>
              </a:extLst>
            </xdr:cNvPr>
            <xdr:cNvGrpSpPr>
              <a:grpSpLocks/>
            </xdr:cNvGrpSpPr>
          </xdr:nvGrpSpPr>
          <xdr:grpSpPr bwMode="auto">
            <a:xfrm>
              <a:off x="4598553" y="7408601"/>
              <a:ext cx="232948" cy="707094"/>
              <a:chOff x="45321" y="72871"/>
              <a:chExt cx="2304" cy="6586"/>
            </a:xfrm>
          </xdr:grpSpPr>
          <xdr:sp macro="" textlink="">
            <xdr:nvSpPr>
              <xdr:cNvPr id="43045" name="Option Button 37" hidden="1">
                <a:extLst>
                  <a:ext uri="{63B3BB69-23CF-44E3-9099-C40C66FF867C}">
                    <a14:compatExt spid="_x0000_s43045"/>
                  </a:ext>
                  <a:ext uri="{FF2B5EF4-FFF2-40B4-BE49-F238E27FC236}">
                    <a16:creationId xmlns:a16="http://schemas.microsoft.com/office/drawing/2014/main" id="{00000000-0008-0000-0400-000025A8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6" name="Option Button 38" hidden="1">
                <a:extLst>
                  <a:ext uri="{63B3BB69-23CF-44E3-9099-C40C66FF867C}">
                    <a14:compatExt spid="_x0000_s43046"/>
                  </a:ext>
                  <a:ext uri="{FF2B5EF4-FFF2-40B4-BE49-F238E27FC236}">
                    <a16:creationId xmlns:a16="http://schemas.microsoft.com/office/drawing/2014/main" id="{00000000-0008-0000-0400-000026A8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4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4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400-000031000000}"/>
                </a:ext>
              </a:extLst>
            </xdr:cNvPr>
            <xdr:cNvGrpSpPr/>
          </xdr:nvGrpSpPr>
          <xdr:grpSpPr>
            <a:xfrm>
              <a:off x="4609256" y="8232477"/>
              <a:ext cx="200248" cy="744722"/>
              <a:chOff x="4538988" y="8166017"/>
              <a:chExt cx="208649" cy="749793"/>
            </a:xfrm>
          </xdr:grpSpPr>
          <xdr:sp macro="" textlink="">
            <xdr:nvSpPr>
              <xdr:cNvPr id="43047" name="Option Button 39" hidden="1">
                <a:extLst>
                  <a:ext uri="{63B3BB69-23CF-44E3-9099-C40C66FF867C}">
                    <a14:compatExt spid="_x0000_s43047"/>
                  </a:ext>
                  <a:ext uri="{FF2B5EF4-FFF2-40B4-BE49-F238E27FC236}">
                    <a16:creationId xmlns:a16="http://schemas.microsoft.com/office/drawing/2014/main" id="{00000000-0008-0000-0400-000027A8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8" name="Option Button 40" hidden="1">
                <a:extLst>
                  <a:ext uri="{63B3BB69-23CF-44E3-9099-C40C66FF867C}">
                    <a14:compatExt spid="_x0000_s43048"/>
                  </a:ext>
                  <a:ext uri="{FF2B5EF4-FFF2-40B4-BE49-F238E27FC236}">
                    <a16:creationId xmlns:a16="http://schemas.microsoft.com/office/drawing/2014/main" id="{00000000-0008-0000-0400-000028A8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43049" name="Group Box 41" hidden="1">
              <a:extLst>
                <a:ext uri="{63B3BB69-23CF-44E3-9099-C40C66FF867C}">
                  <a14:compatExt spid="_x0000_s43049"/>
                </a:ext>
                <a:ext uri="{FF2B5EF4-FFF2-40B4-BE49-F238E27FC236}">
                  <a16:creationId xmlns:a16="http://schemas.microsoft.com/office/drawing/2014/main" id="{00000000-0008-0000-0400-000029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5980567" y="7395550"/>
              <a:ext cx="304802" cy="710980"/>
              <a:chOff x="5809589" y="7290614"/>
              <a:chExt cx="301595" cy="707491"/>
            </a:xfrm>
          </xdr:grpSpPr>
          <xdr:sp macro="" textlink="">
            <xdr:nvSpPr>
              <xdr:cNvPr id="43050" name="Option Button 42" hidden="1">
                <a:extLst>
                  <a:ext uri="{63B3BB69-23CF-44E3-9099-C40C66FF867C}">
                    <a14:compatExt spid="_x0000_s43050"/>
                  </a:ext>
                  <a:ext uri="{FF2B5EF4-FFF2-40B4-BE49-F238E27FC236}">
                    <a16:creationId xmlns:a16="http://schemas.microsoft.com/office/drawing/2014/main" id="{00000000-0008-0000-0400-00002AA8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1" name="Option Button 43" hidden="1">
                <a:extLst>
                  <a:ext uri="{63B3BB69-23CF-44E3-9099-C40C66FF867C}">
                    <a14:compatExt spid="_x0000_s43051"/>
                  </a:ext>
                  <a:ext uri="{FF2B5EF4-FFF2-40B4-BE49-F238E27FC236}">
                    <a16:creationId xmlns:a16="http://schemas.microsoft.com/office/drawing/2014/main" id="{00000000-0008-0000-0400-00002BA8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4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4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4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4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4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4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4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400-00003A000000}"/>
                </a:ext>
              </a:extLst>
            </xdr:cNvPr>
            <xdr:cNvGrpSpPr>
              <a:grpSpLocks/>
            </xdr:cNvGrpSpPr>
          </xdr:nvGrpSpPr>
          <xdr:grpSpPr bwMode="auto">
            <a:xfrm>
              <a:off x="5972175" y="4857750"/>
              <a:ext cx="304800" cy="685800"/>
              <a:chOff x="57686" y="45007"/>
              <a:chExt cx="3018" cy="8207"/>
            </a:xfrm>
          </xdr:grpSpPr>
          <xdr:sp macro="" textlink="">
            <xdr:nvSpPr>
              <xdr:cNvPr id="43052" name="Option Button 44" hidden="1">
                <a:extLst>
                  <a:ext uri="{63B3BB69-23CF-44E3-9099-C40C66FF867C}">
                    <a14:compatExt spid="_x0000_s43052"/>
                  </a:ext>
                  <a:ext uri="{FF2B5EF4-FFF2-40B4-BE49-F238E27FC236}">
                    <a16:creationId xmlns:a16="http://schemas.microsoft.com/office/drawing/2014/main" id="{00000000-0008-0000-0400-00002CA8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3" name="Option Button 45" hidden="1">
                <a:extLst>
                  <a:ext uri="{63B3BB69-23CF-44E3-9099-C40C66FF867C}">
                    <a14:compatExt spid="_x0000_s43053"/>
                  </a:ext>
                  <a:ext uri="{FF2B5EF4-FFF2-40B4-BE49-F238E27FC236}">
                    <a16:creationId xmlns:a16="http://schemas.microsoft.com/office/drawing/2014/main" id="{00000000-0008-0000-0400-00002DA8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4" name="Option Button 46" hidden="1">
                <a:extLst>
                  <a:ext uri="{63B3BB69-23CF-44E3-9099-C40C66FF867C}">
                    <a14:compatExt spid="_x0000_s43054"/>
                  </a:ext>
                  <a:ext uri="{FF2B5EF4-FFF2-40B4-BE49-F238E27FC236}">
                    <a16:creationId xmlns:a16="http://schemas.microsoft.com/office/drawing/2014/main" id="{00000000-0008-0000-0400-00002EA8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400-00003B000000}"/>
                </a:ext>
              </a:extLst>
            </xdr:cNvPr>
            <xdr:cNvGrpSpPr>
              <a:grpSpLocks/>
            </xdr:cNvGrpSpPr>
          </xdr:nvGrpSpPr>
          <xdr:grpSpPr bwMode="auto">
            <a:xfrm>
              <a:off x="5972175" y="6581775"/>
              <a:ext cx="304800" cy="685800"/>
              <a:chOff x="57631" y="54838"/>
              <a:chExt cx="3018" cy="7963"/>
            </a:xfrm>
          </xdr:grpSpPr>
          <xdr:sp macro="" textlink="">
            <xdr:nvSpPr>
              <xdr:cNvPr id="43055" name="Option Button 47" hidden="1">
                <a:extLst>
                  <a:ext uri="{63B3BB69-23CF-44E3-9099-C40C66FF867C}">
                    <a14:compatExt spid="_x0000_s43055"/>
                  </a:ext>
                  <a:ext uri="{FF2B5EF4-FFF2-40B4-BE49-F238E27FC236}">
                    <a16:creationId xmlns:a16="http://schemas.microsoft.com/office/drawing/2014/main" id="{00000000-0008-0000-0400-00002FA8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6" name="Option Button 48" hidden="1">
                <a:extLst>
                  <a:ext uri="{63B3BB69-23CF-44E3-9099-C40C66FF867C}">
                    <a14:compatExt spid="_x0000_s43056"/>
                  </a:ext>
                  <a:ext uri="{FF2B5EF4-FFF2-40B4-BE49-F238E27FC236}">
                    <a16:creationId xmlns:a16="http://schemas.microsoft.com/office/drawing/2014/main" id="{00000000-0008-0000-0400-000030A8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7" name="Option Button 49" hidden="1">
                <a:extLst>
                  <a:ext uri="{63B3BB69-23CF-44E3-9099-C40C66FF867C}">
                    <a14:compatExt spid="_x0000_s43057"/>
                  </a:ext>
                  <a:ext uri="{FF2B5EF4-FFF2-40B4-BE49-F238E27FC236}">
                    <a16:creationId xmlns:a16="http://schemas.microsoft.com/office/drawing/2014/main" id="{00000000-0008-0000-0400-000031A8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4600574" y="4295775"/>
              <a:ext cx="304804" cy="400050"/>
              <a:chOff x="4492278" y="3772557"/>
              <a:chExt cx="303836" cy="486904"/>
            </a:xfrm>
          </xdr:grpSpPr>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500-000001D400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500-000002D400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591050" y="4848225"/>
              <a:ext cx="304800" cy="714375"/>
              <a:chOff x="4470327" y="4496267"/>
              <a:chExt cx="301792" cy="780087"/>
            </a:xfrm>
          </xdr:grpSpPr>
          <xdr:sp macro="" textlink="">
            <xdr:nvSpPr>
              <xdr:cNvPr id="54275" name="Option Button 3" hidden="1">
                <a:extLst>
                  <a:ext uri="{63B3BB69-23CF-44E3-9099-C40C66FF867C}">
                    <a14:compatExt spid="_x0000_s54275"/>
                  </a:ext>
                  <a:ext uri="{FF2B5EF4-FFF2-40B4-BE49-F238E27FC236}">
                    <a16:creationId xmlns:a16="http://schemas.microsoft.com/office/drawing/2014/main" id="{00000000-0008-0000-0500-000003D40000}"/>
                  </a:ext>
                </a:extLst>
              </xdr:cNvPr>
              <xdr:cNvSpPr/>
            </xdr:nvSpPr>
            <xdr:spPr bwMode="auto">
              <a:xfrm>
                <a:off x="4470327" y="4496267"/>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6" name="Option Button 4" hidden="1">
                <a:extLst>
                  <a:ext uri="{63B3BB69-23CF-44E3-9099-C40C66FF867C}">
                    <a14:compatExt spid="_x0000_s54276"/>
                  </a:ext>
                  <a:ext uri="{FF2B5EF4-FFF2-40B4-BE49-F238E27FC236}">
                    <a16:creationId xmlns:a16="http://schemas.microsoft.com/office/drawing/2014/main" id="{00000000-0008-0000-0500-000004D400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7" name="Option Button 5" hidden="1">
                <a:extLst>
                  <a:ext uri="{63B3BB69-23CF-44E3-9099-C40C66FF867C}">
                    <a14:compatExt spid="_x0000_s54277"/>
                  </a:ext>
                  <a:ext uri="{FF2B5EF4-FFF2-40B4-BE49-F238E27FC236}">
                    <a16:creationId xmlns:a16="http://schemas.microsoft.com/office/drawing/2014/main" id="{00000000-0008-0000-0500-000005D40000}"/>
                  </a:ext>
                </a:extLst>
              </xdr:cNvPr>
              <xdr:cNvSpPr/>
            </xdr:nvSpPr>
            <xdr:spPr bwMode="auto">
              <a:xfrm>
                <a:off x="4470327" y="5026728"/>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591051" y="5714997"/>
              <a:ext cx="304806" cy="695326"/>
              <a:chOff x="4540192" y="5456624"/>
              <a:chExt cx="308373" cy="759871"/>
            </a:xfrm>
          </xdr:grpSpPr>
          <xdr:sp macro="" textlink="">
            <xdr:nvSpPr>
              <xdr:cNvPr id="54278" name="Option Button 6" hidden="1">
                <a:extLst>
                  <a:ext uri="{63B3BB69-23CF-44E3-9099-C40C66FF867C}">
                    <a14:compatExt spid="_x0000_s54278"/>
                  </a:ext>
                  <a:ext uri="{FF2B5EF4-FFF2-40B4-BE49-F238E27FC236}">
                    <a16:creationId xmlns:a16="http://schemas.microsoft.com/office/drawing/2014/main" id="{00000000-0008-0000-0500-000006D40000}"/>
                  </a:ext>
                </a:extLst>
              </xdr:cNvPr>
              <xdr:cNvSpPr/>
            </xdr:nvSpPr>
            <xdr:spPr bwMode="auto">
              <a:xfrm>
                <a:off x="4540192" y="5456624"/>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9" name="Option Button 7" hidden="1">
                <a:extLst>
                  <a:ext uri="{63B3BB69-23CF-44E3-9099-C40C66FF867C}">
                    <a14:compatExt spid="_x0000_s54279"/>
                  </a:ext>
                  <a:ext uri="{FF2B5EF4-FFF2-40B4-BE49-F238E27FC236}">
                    <a16:creationId xmlns:a16="http://schemas.microsoft.com/office/drawing/2014/main" id="{00000000-0008-0000-0500-000007D400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500-000008D40000}"/>
                  </a:ext>
                </a:extLst>
              </xdr:cNvPr>
              <xdr:cNvSpPr/>
            </xdr:nvSpPr>
            <xdr:spPr bwMode="auto">
              <a:xfrm>
                <a:off x="4540194" y="5997906"/>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5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45</xdr:row>
          <xdr:rowOff>9525</xdr:rowOff>
        </xdr:to>
        <xdr:sp macro="" textlink="">
          <xdr:nvSpPr>
            <xdr:cNvPr id="54282" name="Option Button 10" hidden="1">
              <a:extLst>
                <a:ext uri="{63B3BB69-23CF-44E3-9099-C40C66FF867C}">
                  <a14:compatExt spid="_x0000_s54282"/>
                </a:ext>
                <a:ext uri="{FF2B5EF4-FFF2-40B4-BE49-F238E27FC236}">
                  <a16:creationId xmlns:a16="http://schemas.microsoft.com/office/drawing/2014/main" id="{00000000-0008-0000-05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5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5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5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962650" y="9105905"/>
              <a:ext cx="304800" cy="371470"/>
              <a:chOff x="5753695" y="8927968"/>
              <a:chExt cx="301792" cy="494759"/>
            </a:xfrm>
          </xdr:grpSpPr>
          <xdr:sp macro="" textlink="">
            <xdr:nvSpPr>
              <xdr:cNvPr id="54283" name="Option Button 11" hidden="1">
                <a:extLst>
                  <a:ext uri="{63B3BB69-23CF-44E3-9099-C40C66FF867C}">
                    <a14:compatExt spid="_x0000_s54283"/>
                  </a:ext>
                  <a:ext uri="{FF2B5EF4-FFF2-40B4-BE49-F238E27FC236}">
                    <a16:creationId xmlns:a16="http://schemas.microsoft.com/office/drawing/2014/main" id="{00000000-0008-0000-0500-00000BD40000}"/>
                  </a:ext>
                </a:extLst>
              </xdr:cNvPr>
              <xdr:cNvSpPr/>
            </xdr:nvSpPr>
            <xdr:spPr bwMode="auto">
              <a:xfrm>
                <a:off x="5753695" y="8927968"/>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4" name="Option Button 12" hidden="1">
                <a:extLst>
                  <a:ext uri="{63B3BB69-23CF-44E3-9099-C40C66FF867C}">
                    <a14:compatExt spid="_x0000_s54284"/>
                  </a:ext>
                  <a:ext uri="{FF2B5EF4-FFF2-40B4-BE49-F238E27FC236}">
                    <a16:creationId xmlns:a16="http://schemas.microsoft.com/office/drawing/2014/main" id="{00000000-0008-0000-0500-00000CD40000}"/>
                  </a:ext>
                </a:extLst>
              </xdr:cNvPr>
              <xdr:cNvSpPr/>
            </xdr:nvSpPr>
            <xdr:spPr bwMode="auto">
              <a:xfrm>
                <a:off x="5753695" y="9207063"/>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54285" name="Group Box 13" hidden="1">
              <a:extLst>
                <a:ext uri="{63B3BB69-23CF-44E3-9099-C40C66FF867C}">
                  <a14:compatExt spid="_x0000_s54285"/>
                </a:ext>
                <a:ext uri="{FF2B5EF4-FFF2-40B4-BE49-F238E27FC236}">
                  <a16:creationId xmlns:a16="http://schemas.microsoft.com/office/drawing/2014/main" id="{00000000-0008-0000-0500-00000D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54286" name="Group Box 14" hidden="1">
              <a:extLst>
                <a:ext uri="{63B3BB69-23CF-44E3-9099-C40C66FF867C}">
                  <a14:compatExt spid="_x0000_s54286"/>
                </a:ext>
                <a:ext uri="{FF2B5EF4-FFF2-40B4-BE49-F238E27FC236}">
                  <a16:creationId xmlns:a16="http://schemas.microsoft.com/office/drawing/2014/main" id="{00000000-0008-0000-0500-00000E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54287" name="Group Box 15" hidden="1">
              <a:extLst>
                <a:ext uri="{63B3BB69-23CF-44E3-9099-C40C66FF867C}">
                  <a14:compatExt spid="_x0000_s54287"/>
                </a:ext>
                <a:ext uri="{FF2B5EF4-FFF2-40B4-BE49-F238E27FC236}">
                  <a16:creationId xmlns:a16="http://schemas.microsoft.com/office/drawing/2014/main" id="{00000000-0008-0000-0500-00000F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54288" name="Group Box 16" hidden="1">
              <a:extLst>
                <a:ext uri="{63B3BB69-23CF-44E3-9099-C40C66FF867C}">
                  <a14:compatExt spid="_x0000_s54288"/>
                </a:ext>
                <a:ext uri="{FF2B5EF4-FFF2-40B4-BE49-F238E27FC236}">
                  <a16:creationId xmlns:a16="http://schemas.microsoft.com/office/drawing/2014/main" id="{00000000-0008-0000-0500-000010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591051" y="6581775"/>
              <a:ext cx="304806" cy="685800"/>
              <a:chOff x="4540192" y="6438952"/>
              <a:chExt cx="308373" cy="779251"/>
            </a:xfrm>
          </xdr:grpSpPr>
          <xdr:sp macro="" textlink="">
            <xdr:nvSpPr>
              <xdr:cNvPr id="54289" name="Option Button 17" hidden="1">
                <a:extLst>
                  <a:ext uri="{63B3BB69-23CF-44E3-9099-C40C66FF867C}">
                    <a14:compatExt spid="_x0000_s54289"/>
                  </a:ext>
                  <a:ext uri="{FF2B5EF4-FFF2-40B4-BE49-F238E27FC236}">
                    <a16:creationId xmlns:a16="http://schemas.microsoft.com/office/drawing/2014/main" id="{00000000-0008-0000-0500-000011D40000}"/>
                  </a:ext>
                </a:extLst>
              </xdr:cNvPr>
              <xdr:cNvSpPr/>
            </xdr:nvSpPr>
            <xdr:spPr bwMode="auto">
              <a:xfrm>
                <a:off x="4540192" y="6438952"/>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90" name="Option Button 18" hidden="1">
                <a:extLst>
                  <a:ext uri="{63B3BB69-23CF-44E3-9099-C40C66FF867C}">
                    <a14:compatExt spid="_x0000_s54290"/>
                  </a:ext>
                  <a:ext uri="{FF2B5EF4-FFF2-40B4-BE49-F238E27FC236}">
                    <a16:creationId xmlns:a16="http://schemas.microsoft.com/office/drawing/2014/main" id="{00000000-0008-0000-0500-000012D400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500-000013D40000}"/>
                  </a:ext>
                </a:extLst>
              </xdr:cNvPr>
              <xdr:cNvSpPr/>
            </xdr:nvSpPr>
            <xdr:spPr bwMode="auto">
              <a:xfrm>
                <a:off x="4540194" y="7001739"/>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54292" name="Group Box 20" hidden="1">
              <a:extLst>
                <a:ext uri="{63B3BB69-23CF-44E3-9099-C40C66FF867C}">
                  <a14:compatExt spid="_x0000_s54292"/>
                </a:ext>
                <a:ext uri="{FF2B5EF4-FFF2-40B4-BE49-F238E27FC236}">
                  <a16:creationId xmlns:a16="http://schemas.microsoft.com/office/drawing/2014/main" id="{00000000-0008-0000-0500-000014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54293" name="Group Box 21" hidden="1">
              <a:extLst>
                <a:ext uri="{63B3BB69-23CF-44E3-9099-C40C66FF867C}">
                  <a14:compatExt spid="_x0000_s54293"/>
                </a:ext>
                <a:ext uri="{FF2B5EF4-FFF2-40B4-BE49-F238E27FC236}">
                  <a16:creationId xmlns:a16="http://schemas.microsoft.com/office/drawing/2014/main" id="{00000000-0008-0000-0500-000015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54294" name="Group Box 22" hidden="1">
              <a:extLst>
                <a:ext uri="{63B3BB69-23CF-44E3-9099-C40C66FF867C}">
                  <a14:compatExt spid="_x0000_s54294"/>
                </a:ext>
                <a:ext uri="{FF2B5EF4-FFF2-40B4-BE49-F238E27FC236}">
                  <a16:creationId xmlns:a16="http://schemas.microsoft.com/office/drawing/2014/main" id="{00000000-0008-0000-0500-000016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54295" name="Group Box 23" hidden="1">
              <a:extLst>
                <a:ext uri="{63B3BB69-23CF-44E3-9099-C40C66FF867C}">
                  <a14:compatExt spid="_x0000_s54295"/>
                </a:ext>
                <a:ext uri="{FF2B5EF4-FFF2-40B4-BE49-F238E27FC236}">
                  <a16:creationId xmlns:a16="http://schemas.microsoft.com/office/drawing/2014/main" id="{00000000-0008-0000-0500-000017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54296" name="Group Box 24" hidden="1">
              <a:extLst>
                <a:ext uri="{63B3BB69-23CF-44E3-9099-C40C66FF867C}">
                  <a14:compatExt spid="_x0000_s54296"/>
                </a:ext>
                <a:ext uri="{FF2B5EF4-FFF2-40B4-BE49-F238E27FC236}">
                  <a16:creationId xmlns:a16="http://schemas.microsoft.com/office/drawing/2014/main" id="{00000000-0008-0000-0500-000018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54297" name="Group Box 25" hidden="1">
              <a:extLst>
                <a:ext uri="{63B3BB69-23CF-44E3-9099-C40C66FF867C}">
                  <a14:compatExt spid="_x0000_s54297"/>
                </a:ext>
                <a:ext uri="{FF2B5EF4-FFF2-40B4-BE49-F238E27FC236}">
                  <a16:creationId xmlns:a16="http://schemas.microsoft.com/office/drawing/2014/main" id="{00000000-0008-0000-0500-000019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54298" name="Group Box 26" hidden="1">
              <a:extLst>
                <a:ext uri="{63B3BB69-23CF-44E3-9099-C40C66FF867C}">
                  <a14:compatExt spid="_x0000_s54298"/>
                </a:ext>
                <a:ext uri="{FF2B5EF4-FFF2-40B4-BE49-F238E27FC236}">
                  <a16:creationId xmlns:a16="http://schemas.microsoft.com/office/drawing/2014/main" id="{00000000-0008-0000-0500-00001A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54299" name="Group Box 27" hidden="1">
              <a:extLst>
                <a:ext uri="{63B3BB69-23CF-44E3-9099-C40C66FF867C}">
                  <a14:compatExt spid="_x0000_s54299"/>
                </a:ext>
                <a:ext uri="{FF2B5EF4-FFF2-40B4-BE49-F238E27FC236}">
                  <a16:creationId xmlns:a16="http://schemas.microsoft.com/office/drawing/2014/main" id="{00000000-0008-0000-0500-00001B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5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5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54300" name="Group Box 28" hidden="1">
              <a:extLst>
                <a:ext uri="{63B3BB69-23CF-44E3-9099-C40C66FF867C}">
                  <a14:compatExt spid="_x0000_s54300"/>
                </a:ext>
                <a:ext uri="{FF2B5EF4-FFF2-40B4-BE49-F238E27FC236}">
                  <a16:creationId xmlns:a16="http://schemas.microsoft.com/office/drawing/2014/main" id="{00000000-0008-0000-0500-00001C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54301" name="Group Box 29" hidden="1">
              <a:extLst>
                <a:ext uri="{63B3BB69-23CF-44E3-9099-C40C66FF867C}">
                  <a14:compatExt spid="_x0000_s54301"/>
                </a:ext>
                <a:ext uri="{FF2B5EF4-FFF2-40B4-BE49-F238E27FC236}">
                  <a16:creationId xmlns:a16="http://schemas.microsoft.com/office/drawing/2014/main" id="{00000000-0008-0000-0500-00001D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5962644" y="8239130"/>
              <a:ext cx="228603" cy="695325"/>
              <a:chOff x="5754598" y="8167936"/>
              <a:chExt cx="225534" cy="793288"/>
            </a:xfrm>
          </xdr:grpSpPr>
          <xdr:sp macro="" textlink="">
            <xdr:nvSpPr>
              <xdr:cNvPr id="54302" name="Option Button 30" hidden="1">
                <a:extLst>
                  <a:ext uri="{63B3BB69-23CF-44E3-9099-C40C66FF867C}">
                    <a14:compatExt spid="_x0000_s54302"/>
                  </a:ext>
                  <a:ext uri="{FF2B5EF4-FFF2-40B4-BE49-F238E27FC236}">
                    <a16:creationId xmlns:a16="http://schemas.microsoft.com/office/drawing/2014/main" id="{00000000-0008-0000-0500-00001ED40000}"/>
                  </a:ext>
                </a:extLst>
              </xdr:cNvPr>
              <xdr:cNvSpPr/>
            </xdr:nvSpPr>
            <xdr:spPr bwMode="auto">
              <a:xfrm>
                <a:off x="5754642" y="8167936"/>
                <a:ext cx="225490"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3" name="Option Button 31" hidden="1">
                <a:extLst>
                  <a:ext uri="{63B3BB69-23CF-44E3-9099-C40C66FF867C}">
                    <a14:compatExt spid="_x0000_s54303"/>
                  </a:ext>
                  <a:ext uri="{FF2B5EF4-FFF2-40B4-BE49-F238E27FC236}">
                    <a16:creationId xmlns:a16="http://schemas.microsoft.com/office/drawing/2014/main" id="{00000000-0008-0000-0500-00001FD40000}"/>
                  </a:ext>
                </a:extLst>
              </xdr:cNvPr>
              <xdr:cNvSpPr/>
            </xdr:nvSpPr>
            <xdr:spPr bwMode="auto">
              <a:xfrm>
                <a:off x="5754598" y="8722153"/>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5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500-00001D000000}"/>
                </a:ext>
              </a:extLst>
            </xdr:cNvPr>
            <xdr:cNvGrpSpPr>
              <a:grpSpLocks/>
            </xdr:cNvGrpSpPr>
          </xdr:nvGrpSpPr>
          <xdr:grpSpPr bwMode="auto">
            <a:xfrm>
              <a:off x="5962647" y="4276724"/>
              <a:ext cx="304800" cy="419186"/>
              <a:chOff x="44922" y="37725"/>
              <a:chExt cx="3039" cy="4870"/>
            </a:xfrm>
          </xdr:grpSpPr>
          <xdr:sp macro="" textlink="">
            <xdr:nvSpPr>
              <xdr:cNvPr id="54304" name="Option Button 32" hidden="1">
                <a:extLst>
                  <a:ext uri="{63B3BB69-23CF-44E3-9099-C40C66FF867C}">
                    <a14:compatExt spid="_x0000_s54304"/>
                  </a:ext>
                  <a:ext uri="{FF2B5EF4-FFF2-40B4-BE49-F238E27FC236}">
                    <a16:creationId xmlns:a16="http://schemas.microsoft.com/office/drawing/2014/main" id="{00000000-0008-0000-0500-000020D400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5" name="Option Button 33" hidden="1">
                <a:extLst>
                  <a:ext uri="{63B3BB69-23CF-44E3-9099-C40C66FF867C}">
                    <a14:compatExt spid="_x0000_s54305"/>
                  </a:ext>
                  <a:ext uri="{FF2B5EF4-FFF2-40B4-BE49-F238E27FC236}">
                    <a16:creationId xmlns:a16="http://schemas.microsoft.com/office/drawing/2014/main" id="{00000000-0008-0000-0500-000021D400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5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500-000022000000}"/>
                </a:ext>
              </a:extLst>
            </xdr:cNvPr>
            <xdr:cNvGrpSpPr>
              <a:grpSpLocks/>
            </xdr:cNvGrpSpPr>
          </xdr:nvGrpSpPr>
          <xdr:grpSpPr bwMode="auto">
            <a:xfrm>
              <a:off x="5962681" y="5715000"/>
              <a:ext cx="304800" cy="714375"/>
              <a:chOff x="57537" y="54838"/>
              <a:chExt cx="3018" cy="7876"/>
            </a:xfrm>
          </xdr:grpSpPr>
          <xdr:sp macro="" textlink="">
            <xdr:nvSpPr>
              <xdr:cNvPr id="54306" name="Option Button 34" hidden="1">
                <a:extLst>
                  <a:ext uri="{63B3BB69-23CF-44E3-9099-C40C66FF867C}">
                    <a14:compatExt spid="_x0000_s54306"/>
                  </a:ext>
                  <a:ext uri="{FF2B5EF4-FFF2-40B4-BE49-F238E27FC236}">
                    <a16:creationId xmlns:a16="http://schemas.microsoft.com/office/drawing/2014/main" id="{00000000-0008-0000-0500-000022D400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7" name="Option Button 35" hidden="1">
                <a:extLst>
                  <a:ext uri="{63B3BB69-23CF-44E3-9099-C40C66FF867C}">
                    <a14:compatExt spid="_x0000_s54307"/>
                  </a:ext>
                  <a:ext uri="{FF2B5EF4-FFF2-40B4-BE49-F238E27FC236}">
                    <a16:creationId xmlns:a16="http://schemas.microsoft.com/office/drawing/2014/main" id="{00000000-0008-0000-0500-000023D400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8" name="Option Button 36" hidden="1">
                <a:extLst>
                  <a:ext uri="{63B3BB69-23CF-44E3-9099-C40C66FF867C}">
                    <a14:compatExt spid="_x0000_s54308"/>
                  </a:ext>
                  <a:ext uri="{FF2B5EF4-FFF2-40B4-BE49-F238E27FC236}">
                    <a16:creationId xmlns:a16="http://schemas.microsoft.com/office/drawing/2014/main" id="{00000000-0008-0000-0500-000024D400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5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5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5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5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5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5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500-00002C000000}"/>
                </a:ext>
              </a:extLst>
            </xdr:cNvPr>
            <xdr:cNvGrpSpPr>
              <a:grpSpLocks/>
            </xdr:cNvGrpSpPr>
          </xdr:nvGrpSpPr>
          <xdr:grpSpPr bwMode="auto">
            <a:xfrm>
              <a:off x="4591082" y="7410429"/>
              <a:ext cx="228601" cy="704947"/>
              <a:chOff x="45247" y="72888"/>
              <a:chExt cx="2261" cy="6566"/>
            </a:xfrm>
          </xdr:grpSpPr>
          <xdr:sp macro="" textlink="">
            <xdr:nvSpPr>
              <xdr:cNvPr id="54309" name="Option Button 37" hidden="1">
                <a:extLst>
                  <a:ext uri="{63B3BB69-23CF-44E3-9099-C40C66FF867C}">
                    <a14:compatExt spid="_x0000_s54309"/>
                  </a:ext>
                  <a:ext uri="{FF2B5EF4-FFF2-40B4-BE49-F238E27FC236}">
                    <a16:creationId xmlns:a16="http://schemas.microsoft.com/office/drawing/2014/main" id="{00000000-0008-0000-0500-000025D400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0" name="Option Button 38" hidden="1">
                <a:extLst>
                  <a:ext uri="{63B3BB69-23CF-44E3-9099-C40C66FF867C}">
                    <a14:compatExt spid="_x0000_s54310"/>
                  </a:ext>
                  <a:ext uri="{FF2B5EF4-FFF2-40B4-BE49-F238E27FC236}">
                    <a16:creationId xmlns:a16="http://schemas.microsoft.com/office/drawing/2014/main" id="{00000000-0008-0000-0500-000026D400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5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5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500-000031000000}"/>
                </a:ext>
              </a:extLst>
            </xdr:cNvPr>
            <xdr:cNvGrpSpPr/>
          </xdr:nvGrpSpPr>
          <xdr:grpSpPr>
            <a:xfrm>
              <a:off x="4600568" y="8229599"/>
              <a:ext cx="200025" cy="742956"/>
              <a:chOff x="4529959" y="8163158"/>
              <a:chExt cx="208417" cy="748003"/>
            </a:xfrm>
          </xdr:grpSpPr>
          <xdr:sp macro="" textlink="">
            <xdr:nvSpPr>
              <xdr:cNvPr id="54311" name="Option Button 39" hidden="1">
                <a:extLst>
                  <a:ext uri="{63B3BB69-23CF-44E3-9099-C40C66FF867C}">
                    <a14:compatExt spid="_x0000_s54311"/>
                  </a:ext>
                  <a:ext uri="{FF2B5EF4-FFF2-40B4-BE49-F238E27FC236}">
                    <a16:creationId xmlns:a16="http://schemas.microsoft.com/office/drawing/2014/main" id="{00000000-0008-0000-0500-000027D40000}"/>
                  </a:ext>
                </a:extLst>
              </xdr:cNvPr>
              <xdr:cNvSpPr/>
            </xdr:nvSpPr>
            <xdr:spPr bwMode="auto">
              <a:xfrm>
                <a:off x="4529959" y="8163158"/>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2" name="Option Button 40" hidden="1">
                <a:extLst>
                  <a:ext uri="{63B3BB69-23CF-44E3-9099-C40C66FF867C}">
                    <a14:compatExt spid="_x0000_s54312"/>
                  </a:ext>
                  <a:ext uri="{FF2B5EF4-FFF2-40B4-BE49-F238E27FC236}">
                    <a16:creationId xmlns:a16="http://schemas.microsoft.com/office/drawing/2014/main" id="{00000000-0008-0000-0500-000028D40000}"/>
                  </a:ext>
                </a:extLst>
              </xdr:cNvPr>
              <xdr:cNvSpPr/>
            </xdr:nvSpPr>
            <xdr:spPr bwMode="auto">
              <a:xfrm>
                <a:off x="4529959" y="8642643"/>
                <a:ext cx="188568" cy="2685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54313" name="Group Box 41" hidden="1">
              <a:extLst>
                <a:ext uri="{63B3BB69-23CF-44E3-9099-C40C66FF867C}">
                  <a14:compatExt spid="_x0000_s54313"/>
                </a:ext>
                <a:ext uri="{FF2B5EF4-FFF2-40B4-BE49-F238E27FC236}">
                  <a16:creationId xmlns:a16="http://schemas.microsoft.com/office/drawing/2014/main" id="{00000000-0008-0000-0500-000029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500-000032000000}"/>
                </a:ext>
              </a:extLst>
            </xdr:cNvPr>
            <xdr:cNvGrpSpPr/>
          </xdr:nvGrpSpPr>
          <xdr:grpSpPr>
            <a:xfrm>
              <a:off x="5972174" y="7391393"/>
              <a:ext cx="304806" cy="714379"/>
              <a:chOff x="5801278" y="7286484"/>
              <a:chExt cx="301599" cy="710874"/>
            </a:xfrm>
          </xdr:grpSpPr>
          <xdr:sp macro="" textlink="">
            <xdr:nvSpPr>
              <xdr:cNvPr id="54314" name="Option Button 42" hidden="1">
                <a:extLst>
                  <a:ext uri="{63B3BB69-23CF-44E3-9099-C40C66FF867C}">
                    <a14:compatExt spid="_x0000_s54314"/>
                  </a:ext>
                  <a:ext uri="{FF2B5EF4-FFF2-40B4-BE49-F238E27FC236}">
                    <a16:creationId xmlns:a16="http://schemas.microsoft.com/office/drawing/2014/main" id="{00000000-0008-0000-0500-00002AD40000}"/>
                  </a:ext>
                </a:extLst>
              </xdr:cNvPr>
              <xdr:cNvSpPr/>
            </xdr:nvSpPr>
            <xdr:spPr bwMode="auto">
              <a:xfrm>
                <a:off x="5801278" y="7286484"/>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5" name="Option Button 43" hidden="1">
                <a:extLst>
                  <a:ext uri="{63B3BB69-23CF-44E3-9099-C40C66FF867C}">
                    <a14:compatExt spid="_x0000_s54315"/>
                  </a:ext>
                  <a:ext uri="{FF2B5EF4-FFF2-40B4-BE49-F238E27FC236}">
                    <a16:creationId xmlns:a16="http://schemas.microsoft.com/office/drawing/2014/main" id="{00000000-0008-0000-0500-00002BD40000}"/>
                  </a:ext>
                </a:extLst>
              </xdr:cNvPr>
              <xdr:cNvSpPr/>
            </xdr:nvSpPr>
            <xdr:spPr bwMode="auto">
              <a:xfrm>
                <a:off x="5801284" y="7750923"/>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5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5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5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5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5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5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5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500-00003A000000}"/>
                </a:ext>
              </a:extLst>
            </xdr:cNvPr>
            <xdr:cNvGrpSpPr>
              <a:grpSpLocks/>
            </xdr:cNvGrpSpPr>
          </xdr:nvGrpSpPr>
          <xdr:grpSpPr bwMode="auto">
            <a:xfrm>
              <a:off x="5962681" y="4857750"/>
              <a:ext cx="304800" cy="685800"/>
              <a:chOff x="57592" y="45007"/>
              <a:chExt cx="3018" cy="8207"/>
            </a:xfrm>
          </xdr:grpSpPr>
          <xdr:sp macro="" textlink="">
            <xdr:nvSpPr>
              <xdr:cNvPr id="54316" name="Option Button 44" hidden="1">
                <a:extLst>
                  <a:ext uri="{63B3BB69-23CF-44E3-9099-C40C66FF867C}">
                    <a14:compatExt spid="_x0000_s54316"/>
                  </a:ext>
                  <a:ext uri="{FF2B5EF4-FFF2-40B4-BE49-F238E27FC236}">
                    <a16:creationId xmlns:a16="http://schemas.microsoft.com/office/drawing/2014/main" id="{00000000-0008-0000-0500-00002CD400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7" name="Option Button 45" hidden="1">
                <a:extLst>
                  <a:ext uri="{63B3BB69-23CF-44E3-9099-C40C66FF867C}">
                    <a14:compatExt spid="_x0000_s54317"/>
                  </a:ext>
                  <a:ext uri="{FF2B5EF4-FFF2-40B4-BE49-F238E27FC236}">
                    <a16:creationId xmlns:a16="http://schemas.microsoft.com/office/drawing/2014/main" id="{00000000-0008-0000-0500-00002DD400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8" name="Option Button 46" hidden="1">
                <a:extLst>
                  <a:ext uri="{63B3BB69-23CF-44E3-9099-C40C66FF867C}">
                    <a14:compatExt spid="_x0000_s54318"/>
                  </a:ext>
                  <a:ext uri="{FF2B5EF4-FFF2-40B4-BE49-F238E27FC236}">
                    <a16:creationId xmlns:a16="http://schemas.microsoft.com/office/drawing/2014/main" id="{00000000-0008-0000-0500-00002ED400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500-00003B000000}"/>
                </a:ext>
              </a:extLst>
            </xdr:cNvPr>
            <xdr:cNvGrpSpPr>
              <a:grpSpLocks/>
            </xdr:cNvGrpSpPr>
          </xdr:nvGrpSpPr>
          <xdr:grpSpPr bwMode="auto">
            <a:xfrm>
              <a:off x="5962681" y="6581775"/>
              <a:ext cx="304800" cy="685800"/>
              <a:chOff x="57537" y="54838"/>
              <a:chExt cx="3018" cy="7963"/>
            </a:xfrm>
          </xdr:grpSpPr>
          <xdr:sp macro="" textlink="">
            <xdr:nvSpPr>
              <xdr:cNvPr id="54319" name="Option Button 47" hidden="1">
                <a:extLst>
                  <a:ext uri="{63B3BB69-23CF-44E3-9099-C40C66FF867C}">
                    <a14:compatExt spid="_x0000_s54319"/>
                  </a:ext>
                  <a:ext uri="{FF2B5EF4-FFF2-40B4-BE49-F238E27FC236}">
                    <a16:creationId xmlns:a16="http://schemas.microsoft.com/office/drawing/2014/main" id="{00000000-0008-0000-0500-00002FD400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20" name="Option Button 48" hidden="1">
                <a:extLst>
                  <a:ext uri="{63B3BB69-23CF-44E3-9099-C40C66FF867C}">
                    <a14:compatExt spid="_x0000_s54320"/>
                  </a:ext>
                  <a:ext uri="{FF2B5EF4-FFF2-40B4-BE49-F238E27FC236}">
                    <a16:creationId xmlns:a16="http://schemas.microsoft.com/office/drawing/2014/main" id="{00000000-0008-0000-0500-000030D400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21" name="Option Button 49" hidden="1">
                <a:extLst>
                  <a:ext uri="{63B3BB69-23CF-44E3-9099-C40C66FF867C}">
                    <a14:compatExt spid="_x0000_s54321"/>
                  </a:ext>
                  <a:ext uri="{FF2B5EF4-FFF2-40B4-BE49-F238E27FC236}">
                    <a16:creationId xmlns:a16="http://schemas.microsoft.com/office/drawing/2014/main" id="{00000000-0008-0000-0500-000031D400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610100" y="4295775"/>
              <a:ext cx="304800" cy="400050"/>
              <a:chOff x="4501773" y="3772528"/>
              <a:chExt cx="303832" cy="486923"/>
            </a:xfrm>
          </xdr:grpSpPr>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600-000001D8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600-000002D8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600575" y="4848225"/>
              <a:ext cx="304800" cy="714375"/>
              <a:chOff x="4479758" y="4496255"/>
              <a:chExt cx="301792" cy="780106"/>
            </a:xfrm>
          </xdr:grpSpPr>
          <xdr:sp macro="" textlink="">
            <xdr:nvSpPr>
              <xdr:cNvPr id="55299" name="Option Button 3" hidden="1">
                <a:extLst>
                  <a:ext uri="{63B3BB69-23CF-44E3-9099-C40C66FF867C}">
                    <a14:compatExt spid="_x0000_s55299"/>
                  </a:ext>
                  <a:ext uri="{FF2B5EF4-FFF2-40B4-BE49-F238E27FC236}">
                    <a16:creationId xmlns:a16="http://schemas.microsoft.com/office/drawing/2014/main" id="{00000000-0008-0000-0600-000003D8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0" name="Option Button 4" hidden="1">
                <a:extLst>
                  <a:ext uri="{63B3BB69-23CF-44E3-9099-C40C66FF867C}">
                    <a14:compatExt spid="_x0000_s55300"/>
                  </a:ext>
                  <a:ext uri="{FF2B5EF4-FFF2-40B4-BE49-F238E27FC236}">
                    <a16:creationId xmlns:a16="http://schemas.microsoft.com/office/drawing/2014/main" id="{00000000-0008-0000-0600-000004D8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1" name="Option Button 5" hidden="1">
                <a:extLst>
                  <a:ext uri="{63B3BB69-23CF-44E3-9099-C40C66FF867C}">
                    <a14:compatExt spid="_x0000_s55301"/>
                  </a:ext>
                  <a:ext uri="{FF2B5EF4-FFF2-40B4-BE49-F238E27FC236}">
                    <a16:creationId xmlns:a16="http://schemas.microsoft.com/office/drawing/2014/main" id="{00000000-0008-0000-0600-000005D8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600575" y="5714998"/>
              <a:ext cx="304800" cy="698090"/>
              <a:chOff x="4549825" y="5456618"/>
              <a:chExt cx="308371" cy="762863"/>
            </a:xfrm>
          </xdr:grpSpPr>
          <xdr:sp macro="" textlink="">
            <xdr:nvSpPr>
              <xdr:cNvPr id="55302" name="Option Button 6" hidden="1">
                <a:extLst>
                  <a:ext uri="{63B3BB69-23CF-44E3-9099-C40C66FF867C}">
                    <a14:compatExt spid="_x0000_s55302"/>
                  </a:ext>
                  <a:ext uri="{FF2B5EF4-FFF2-40B4-BE49-F238E27FC236}">
                    <a16:creationId xmlns:a16="http://schemas.microsoft.com/office/drawing/2014/main" id="{00000000-0008-0000-0600-000006D8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3" name="Option Button 7" hidden="1">
                <a:extLst>
                  <a:ext uri="{63B3BB69-23CF-44E3-9099-C40C66FF867C}">
                    <a14:compatExt spid="_x0000_s55303"/>
                  </a:ext>
                  <a:ext uri="{FF2B5EF4-FFF2-40B4-BE49-F238E27FC236}">
                    <a16:creationId xmlns:a16="http://schemas.microsoft.com/office/drawing/2014/main" id="{00000000-0008-0000-0600-000007D8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4" name="Option Button 8" hidden="1">
                <a:extLst>
                  <a:ext uri="{63B3BB69-23CF-44E3-9099-C40C66FF867C}">
                    <a14:compatExt spid="_x0000_s55304"/>
                  </a:ext>
                  <a:ext uri="{FF2B5EF4-FFF2-40B4-BE49-F238E27FC236}">
                    <a16:creationId xmlns:a16="http://schemas.microsoft.com/office/drawing/2014/main" id="{00000000-0008-0000-0600-000008D8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55305" name="Option Button 9" hidden="1">
              <a:extLst>
                <a:ext uri="{63B3BB69-23CF-44E3-9099-C40C66FF867C}">
                  <a14:compatExt spid="_x0000_s55305"/>
                </a:ext>
                <a:ext uri="{FF2B5EF4-FFF2-40B4-BE49-F238E27FC236}">
                  <a16:creationId xmlns:a16="http://schemas.microsoft.com/office/drawing/2014/main" id="{00000000-0008-0000-06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55306" name="Option Button 10" hidden="1">
              <a:extLst>
                <a:ext uri="{63B3BB69-23CF-44E3-9099-C40C66FF867C}">
                  <a14:compatExt spid="_x0000_s55306"/>
                </a:ext>
                <a:ext uri="{FF2B5EF4-FFF2-40B4-BE49-F238E27FC236}">
                  <a16:creationId xmlns:a16="http://schemas.microsoft.com/office/drawing/2014/main" id="{00000000-0008-0000-06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6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6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6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972175" y="9108857"/>
              <a:ext cx="304800" cy="371475"/>
              <a:chOff x="5763126" y="8931919"/>
              <a:chExt cx="301792" cy="494768"/>
            </a:xfrm>
          </xdr:grpSpPr>
          <xdr:sp macro="" textlink="">
            <xdr:nvSpPr>
              <xdr:cNvPr id="55307" name="Option Button 11" hidden="1">
                <a:extLst>
                  <a:ext uri="{63B3BB69-23CF-44E3-9099-C40C66FF867C}">
                    <a14:compatExt spid="_x0000_s55307"/>
                  </a:ext>
                  <a:ext uri="{FF2B5EF4-FFF2-40B4-BE49-F238E27FC236}">
                    <a16:creationId xmlns:a16="http://schemas.microsoft.com/office/drawing/2014/main" id="{00000000-0008-0000-0600-00000BD8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8" name="Option Button 12" hidden="1">
                <a:extLst>
                  <a:ext uri="{63B3BB69-23CF-44E3-9099-C40C66FF867C}">
                    <a14:compatExt spid="_x0000_s55308"/>
                  </a:ext>
                  <a:ext uri="{FF2B5EF4-FFF2-40B4-BE49-F238E27FC236}">
                    <a16:creationId xmlns:a16="http://schemas.microsoft.com/office/drawing/2014/main" id="{00000000-0008-0000-0600-00000CD8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55309" name="Group Box 13" hidden="1">
              <a:extLst>
                <a:ext uri="{63B3BB69-23CF-44E3-9099-C40C66FF867C}">
                  <a14:compatExt spid="_x0000_s55309"/>
                </a:ext>
                <a:ext uri="{FF2B5EF4-FFF2-40B4-BE49-F238E27FC236}">
                  <a16:creationId xmlns:a16="http://schemas.microsoft.com/office/drawing/2014/main" id="{00000000-0008-0000-0600-00000D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55310" name="Group Box 14" hidden="1">
              <a:extLst>
                <a:ext uri="{63B3BB69-23CF-44E3-9099-C40C66FF867C}">
                  <a14:compatExt spid="_x0000_s55310"/>
                </a:ext>
                <a:ext uri="{FF2B5EF4-FFF2-40B4-BE49-F238E27FC236}">
                  <a16:creationId xmlns:a16="http://schemas.microsoft.com/office/drawing/2014/main" id="{00000000-0008-0000-0600-00000E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55311" name="Group Box 15" hidden="1">
              <a:extLst>
                <a:ext uri="{63B3BB69-23CF-44E3-9099-C40C66FF867C}">
                  <a14:compatExt spid="_x0000_s55311"/>
                </a:ext>
                <a:ext uri="{FF2B5EF4-FFF2-40B4-BE49-F238E27FC236}">
                  <a16:creationId xmlns:a16="http://schemas.microsoft.com/office/drawing/2014/main" id="{00000000-0008-0000-0600-00000F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55312" name="Group Box 16" hidden="1">
              <a:extLst>
                <a:ext uri="{63B3BB69-23CF-44E3-9099-C40C66FF867C}">
                  <a14:compatExt spid="_x0000_s55312"/>
                </a:ext>
                <a:ext uri="{FF2B5EF4-FFF2-40B4-BE49-F238E27FC236}">
                  <a16:creationId xmlns:a16="http://schemas.microsoft.com/office/drawing/2014/main" id="{00000000-0008-0000-0600-000010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600575" y="6581775"/>
              <a:ext cx="304800" cy="685800"/>
              <a:chOff x="4549825" y="6438941"/>
              <a:chExt cx="308371" cy="779281"/>
            </a:xfrm>
          </xdr:grpSpPr>
          <xdr:sp macro="" textlink="">
            <xdr:nvSpPr>
              <xdr:cNvPr id="55313" name="Option Button 17" hidden="1">
                <a:extLst>
                  <a:ext uri="{63B3BB69-23CF-44E3-9099-C40C66FF867C}">
                    <a14:compatExt spid="_x0000_s55313"/>
                  </a:ext>
                  <a:ext uri="{FF2B5EF4-FFF2-40B4-BE49-F238E27FC236}">
                    <a16:creationId xmlns:a16="http://schemas.microsoft.com/office/drawing/2014/main" id="{00000000-0008-0000-0600-000011D8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Option Button 18" hidden="1">
                <a:extLst>
                  <a:ext uri="{63B3BB69-23CF-44E3-9099-C40C66FF867C}">
                    <a14:compatExt spid="_x0000_s55314"/>
                  </a:ext>
                  <a:ext uri="{FF2B5EF4-FFF2-40B4-BE49-F238E27FC236}">
                    <a16:creationId xmlns:a16="http://schemas.microsoft.com/office/drawing/2014/main" id="{00000000-0008-0000-0600-000012D8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5" name="Option Button 19" hidden="1">
                <a:extLst>
                  <a:ext uri="{63B3BB69-23CF-44E3-9099-C40C66FF867C}">
                    <a14:compatExt spid="_x0000_s55315"/>
                  </a:ext>
                  <a:ext uri="{FF2B5EF4-FFF2-40B4-BE49-F238E27FC236}">
                    <a16:creationId xmlns:a16="http://schemas.microsoft.com/office/drawing/2014/main" id="{00000000-0008-0000-0600-000013D8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55316" name="Group Box 20" hidden="1">
              <a:extLst>
                <a:ext uri="{63B3BB69-23CF-44E3-9099-C40C66FF867C}">
                  <a14:compatExt spid="_x0000_s55316"/>
                </a:ext>
                <a:ext uri="{FF2B5EF4-FFF2-40B4-BE49-F238E27FC236}">
                  <a16:creationId xmlns:a16="http://schemas.microsoft.com/office/drawing/2014/main" id="{00000000-0008-0000-0600-000014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55317" name="Group Box 21" hidden="1">
              <a:extLst>
                <a:ext uri="{63B3BB69-23CF-44E3-9099-C40C66FF867C}">
                  <a14:compatExt spid="_x0000_s55317"/>
                </a:ext>
                <a:ext uri="{FF2B5EF4-FFF2-40B4-BE49-F238E27FC236}">
                  <a16:creationId xmlns:a16="http://schemas.microsoft.com/office/drawing/2014/main" id="{00000000-0008-0000-0600-000015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55318" name="Group Box 22" hidden="1">
              <a:extLst>
                <a:ext uri="{63B3BB69-23CF-44E3-9099-C40C66FF867C}">
                  <a14:compatExt spid="_x0000_s55318"/>
                </a:ext>
                <a:ext uri="{FF2B5EF4-FFF2-40B4-BE49-F238E27FC236}">
                  <a16:creationId xmlns:a16="http://schemas.microsoft.com/office/drawing/2014/main" id="{00000000-0008-0000-0600-000016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55319" name="Group Box 23" hidden="1">
              <a:extLst>
                <a:ext uri="{63B3BB69-23CF-44E3-9099-C40C66FF867C}">
                  <a14:compatExt spid="_x0000_s55319"/>
                </a:ext>
                <a:ext uri="{FF2B5EF4-FFF2-40B4-BE49-F238E27FC236}">
                  <a16:creationId xmlns:a16="http://schemas.microsoft.com/office/drawing/2014/main" id="{00000000-0008-0000-0600-000017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55320" name="Group Box 24" hidden="1">
              <a:extLst>
                <a:ext uri="{63B3BB69-23CF-44E3-9099-C40C66FF867C}">
                  <a14:compatExt spid="_x0000_s55320"/>
                </a:ext>
                <a:ext uri="{FF2B5EF4-FFF2-40B4-BE49-F238E27FC236}">
                  <a16:creationId xmlns:a16="http://schemas.microsoft.com/office/drawing/2014/main" id="{00000000-0008-0000-0600-000018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55321" name="Group Box 25" hidden="1">
              <a:extLst>
                <a:ext uri="{63B3BB69-23CF-44E3-9099-C40C66FF867C}">
                  <a14:compatExt spid="_x0000_s55321"/>
                </a:ext>
                <a:ext uri="{FF2B5EF4-FFF2-40B4-BE49-F238E27FC236}">
                  <a16:creationId xmlns:a16="http://schemas.microsoft.com/office/drawing/2014/main" id="{00000000-0008-0000-0600-000019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55322" name="Group Box 26" hidden="1">
              <a:extLst>
                <a:ext uri="{63B3BB69-23CF-44E3-9099-C40C66FF867C}">
                  <a14:compatExt spid="_x0000_s55322"/>
                </a:ext>
                <a:ext uri="{FF2B5EF4-FFF2-40B4-BE49-F238E27FC236}">
                  <a16:creationId xmlns:a16="http://schemas.microsoft.com/office/drawing/2014/main" id="{00000000-0008-0000-0600-00001A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55323" name="Group Box 27" hidden="1">
              <a:extLst>
                <a:ext uri="{63B3BB69-23CF-44E3-9099-C40C66FF867C}">
                  <a14:compatExt spid="_x0000_s55323"/>
                </a:ext>
                <a:ext uri="{FF2B5EF4-FFF2-40B4-BE49-F238E27FC236}">
                  <a16:creationId xmlns:a16="http://schemas.microsoft.com/office/drawing/2014/main" id="{00000000-0008-0000-0600-00001B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6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6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55324" name="Group Box 28" hidden="1">
              <a:extLst>
                <a:ext uri="{63B3BB69-23CF-44E3-9099-C40C66FF867C}">
                  <a14:compatExt spid="_x0000_s55324"/>
                </a:ext>
                <a:ext uri="{FF2B5EF4-FFF2-40B4-BE49-F238E27FC236}">
                  <a16:creationId xmlns:a16="http://schemas.microsoft.com/office/drawing/2014/main" id="{00000000-0008-0000-0600-00001C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55325" name="Group Box 29" hidden="1">
              <a:extLst>
                <a:ext uri="{63B3BB69-23CF-44E3-9099-C40C66FF867C}">
                  <a14:compatExt spid="_x0000_s55325"/>
                </a:ext>
                <a:ext uri="{FF2B5EF4-FFF2-40B4-BE49-F238E27FC236}">
                  <a16:creationId xmlns:a16="http://schemas.microsoft.com/office/drawing/2014/main" id="{00000000-0008-0000-0600-00001D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975799" y="8239850"/>
              <a:ext cx="220577" cy="694590"/>
              <a:chOff x="5767594" y="8168748"/>
              <a:chExt cx="217610" cy="792431"/>
            </a:xfrm>
          </xdr:grpSpPr>
          <xdr:sp macro="" textlink="">
            <xdr:nvSpPr>
              <xdr:cNvPr id="55326" name="Option Button 30" hidden="1">
                <a:extLst>
                  <a:ext uri="{63B3BB69-23CF-44E3-9099-C40C66FF867C}">
                    <a14:compatExt spid="_x0000_s55326"/>
                  </a:ext>
                  <a:ext uri="{FF2B5EF4-FFF2-40B4-BE49-F238E27FC236}">
                    <a16:creationId xmlns:a16="http://schemas.microsoft.com/office/drawing/2014/main" id="{00000000-0008-0000-0600-00001ED8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7" name="Option Button 31" hidden="1">
                <a:extLst>
                  <a:ext uri="{63B3BB69-23CF-44E3-9099-C40C66FF867C}">
                    <a14:compatExt spid="_x0000_s55327"/>
                  </a:ext>
                  <a:ext uri="{FF2B5EF4-FFF2-40B4-BE49-F238E27FC236}">
                    <a16:creationId xmlns:a16="http://schemas.microsoft.com/office/drawing/2014/main" id="{00000000-0008-0000-0600-00001FD8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6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600-00001D000000}"/>
                </a:ext>
              </a:extLst>
            </xdr:cNvPr>
            <xdr:cNvGrpSpPr>
              <a:grpSpLocks/>
            </xdr:cNvGrpSpPr>
          </xdr:nvGrpSpPr>
          <xdr:grpSpPr bwMode="auto">
            <a:xfrm>
              <a:off x="5972175" y="4276725"/>
              <a:ext cx="304800" cy="419100"/>
              <a:chOff x="45017" y="37725"/>
              <a:chExt cx="3039" cy="4869"/>
            </a:xfrm>
          </xdr:grpSpPr>
          <xdr:sp macro="" textlink="">
            <xdr:nvSpPr>
              <xdr:cNvPr id="55328" name="Option Button 32" hidden="1">
                <a:extLst>
                  <a:ext uri="{63B3BB69-23CF-44E3-9099-C40C66FF867C}">
                    <a14:compatExt spid="_x0000_s55328"/>
                  </a:ext>
                  <a:ext uri="{FF2B5EF4-FFF2-40B4-BE49-F238E27FC236}">
                    <a16:creationId xmlns:a16="http://schemas.microsoft.com/office/drawing/2014/main" id="{00000000-0008-0000-0600-000020D8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9" name="Option Button 33" hidden="1">
                <a:extLst>
                  <a:ext uri="{63B3BB69-23CF-44E3-9099-C40C66FF867C}">
                    <a14:compatExt spid="_x0000_s55329"/>
                  </a:ext>
                  <a:ext uri="{FF2B5EF4-FFF2-40B4-BE49-F238E27FC236}">
                    <a16:creationId xmlns:a16="http://schemas.microsoft.com/office/drawing/2014/main" id="{00000000-0008-0000-0600-000021D8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6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600-000022000000}"/>
                </a:ext>
              </a:extLst>
            </xdr:cNvPr>
            <xdr:cNvGrpSpPr>
              <a:grpSpLocks/>
            </xdr:cNvGrpSpPr>
          </xdr:nvGrpSpPr>
          <xdr:grpSpPr bwMode="auto">
            <a:xfrm>
              <a:off x="5972175" y="5715000"/>
              <a:ext cx="304800" cy="714375"/>
              <a:chOff x="57631" y="54838"/>
              <a:chExt cx="3018" cy="7876"/>
            </a:xfrm>
          </xdr:grpSpPr>
          <xdr:sp macro="" textlink="">
            <xdr:nvSpPr>
              <xdr:cNvPr id="55330" name="Option Button 34" hidden="1">
                <a:extLst>
                  <a:ext uri="{63B3BB69-23CF-44E3-9099-C40C66FF867C}">
                    <a14:compatExt spid="_x0000_s55330"/>
                  </a:ext>
                  <a:ext uri="{FF2B5EF4-FFF2-40B4-BE49-F238E27FC236}">
                    <a16:creationId xmlns:a16="http://schemas.microsoft.com/office/drawing/2014/main" id="{00000000-0008-0000-0600-000022D8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Option Button 35" hidden="1">
                <a:extLst>
                  <a:ext uri="{63B3BB69-23CF-44E3-9099-C40C66FF867C}">
                    <a14:compatExt spid="_x0000_s55331"/>
                  </a:ext>
                  <a:ext uri="{FF2B5EF4-FFF2-40B4-BE49-F238E27FC236}">
                    <a16:creationId xmlns:a16="http://schemas.microsoft.com/office/drawing/2014/main" id="{00000000-0008-0000-0600-000023D8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Option Button 36" hidden="1">
                <a:extLst>
                  <a:ext uri="{63B3BB69-23CF-44E3-9099-C40C66FF867C}">
                    <a14:compatExt spid="_x0000_s55332"/>
                  </a:ext>
                  <a:ext uri="{FF2B5EF4-FFF2-40B4-BE49-F238E27FC236}">
                    <a16:creationId xmlns:a16="http://schemas.microsoft.com/office/drawing/2014/main" id="{00000000-0008-0000-0600-000024D8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6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6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6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6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6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6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600-00002C000000}"/>
                </a:ext>
              </a:extLst>
            </xdr:cNvPr>
            <xdr:cNvGrpSpPr>
              <a:grpSpLocks/>
            </xdr:cNvGrpSpPr>
          </xdr:nvGrpSpPr>
          <xdr:grpSpPr bwMode="auto">
            <a:xfrm>
              <a:off x="4598553" y="7408601"/>
              <a:ext cx="232948" cy="707094"/>
              <a:chOff x="45321" y="72871"/>
              <a:chExt cx="2304" cy="6586"/>
            </a:xfrm>
          </xdr:grpSpPr>
          <xdr:sp macro="" textlink="">
            <xdr:nvSpPr>
              <xdr:cNvPr id="55333" name="Option Button 37" hidden="1">
                <a:extLst>
                  <a:ext uri="{63B3BB69-23CF-44E3-9099-C40C66FF867C}">
                    <a14:compatExt spid="_x0000_s55333"/>
                  </a:ext>
                  <a:ext uri="{FF2B5EF4-FFF2-40B4-BE49-F238E27FC236}">
                    <a16:creationId xmlns:a16="http://schemas.microsoft.com/office/drawing/2014/main" id="{00000000-0008-0000-0600-000025D8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4" name="Option Button 38" hidden="1">
                <a:extLst>
                  <a:ext uri="{63B3BB69-23CF-44E3-9099-C40C66FF867C}">
                    <a14:compatExt spid="_x0000_s55334"/>
                  </a:ext>
                  <a:ext uri="{FF2B5EF4-FFF2-40B4-BE49-F238E27FC236}">
                    <a16:creationId xmlns:a16="http://schemas.microsoft.com/office/drawing/2014/main" id="{00000000-0008-0000-0600-000026D8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6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6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600-000031000000}"/>
                </a:ext>
              </a:extLst>
            </xdr:cNvPr>
            <xdr:cNvGrpSpPr/>
          </xdr:nvGrpSpPr>
          <xdr:grpSpPr>
            <a:xfrm>
              <a:off x="4609256" y="8232477"/>
              <a:ext cx="200248" cy="744722"/>
              <a:chOff x="4538988" y="8166017"/>
              <a:chExt cx="208649" cy="749793"/>
            </a:xfrm>
          </xdr:grpSpPr>
          <xdr:sp macro="" textlink="">
            <xdr:nvSpPr>
              <xdr:cNvPr id="55335" name="Option Button 39" hidden="1">
                <a:extLst>
                  <a:ext uri="{63B3BB69-23CF-44E3-9099-C40C66FF867C}">
                    <a14:compatExt spid="_x0000_s55335"/>
                  </a:ext>
                  <a:ext uri="{FF2B5EF4-FFF2-40B4-BE49-F238E27FC236}">
                    <a16:creationId xmlns:a16="http://schemas.microsoft.com/office/drawing/2014/main" id="{00000000-0008-0000-0600-000027D8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6" name="Option Button 40" hidden="1">
                <a:extLst>
                  <a:ext uri="{63B3BB69-23CF-44E3-9099-C40C66FF867C}">
                    <a14:compatExt spid="_x0000_s55336"/>
                  </a:ext>
                  <a:ext uri="{FF2B5EF4-FFF2-40B4-BE49-F238E27FC236}">
                    <a16:creationId xmlns:a16="http://schemas.microsoft.com/office/drawing/2014/main" id="{00000000-0008-0000-0600-000028D8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55337" name="Group Box 41" hidden="1">
              <a:extLst>
                <a:ext uri="{63B3BB69-23CF-44E3-9099-C40C66FF867C}">
                  <a14:compatExt spid="_x0000_s55337"/>
                </a:ext>
                <a:ext uri="{FF2B5EF4-FFF2-40B4-BE49-F238E27FC236}">
                  <a16:creationId xmlns:a16="http://schemas.microsoft.com/office/drawing/2014/main" id="{00000000-0008-0000-0600-000029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600-000032000000}"/>
                </a:ext>
              </a:extLst>
            </xdr:cNvPr>
            <xdr:cNvGrpSpPr/>
          </xdr:nvGrpSpPr>
          <xdr:grpSpPr>
            <a:xfrm>
              <a:off x="5980567" y="7395550"/>
              <a:ext cx="304802" cy="710980"/>
              <a:chOff x="5809589" y="7290614"/>
              <a:chExt cx="301595" cy="707491"/>
            </a:xfrm>
          </xdr:grpSpPr>
          <xdr:sp macro="" textlink="">
            <xdr:nvSpPr>
              <xdr:cNvPr id="55338" name="Option Button 42" hidden="1">
                <a:extLst>
                  <a:ext uri="{63B3BB69-23CF-44E3-9099-C40C66FF867C}">
                    <a14:compatExt spid="_x0000_s55338"/>
                  </a:ext>
                  <a:ext uri="{FF2B5EF4-FFF2-40B4-BE49-F238E27FC236}">
                    <a16:creationId xmlns:a16="http://schemas.microsoft.com/office/drawing/2014/main" id="{00000000-0008-0000-0600-00002AD8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9" name="Option Button 43" hidden="1">
                <a:extLst>
                  <a:ext uri="{63B3BB69-23CF-44E3-9099-C40C66FF867C}">
                    <a14:compatExt spid="_x0000_s55339"/>
                  </a:ext>
                  <a:ext uri="{FF2B5EF4-FFF2-40B4-BE49-F238E27FC236}">
                    <a16:creationId xmlns:a16="http://schemas.microsoft.com/office/drawing/2014/main" id="{00000000-0008-0000-0600-00002BD8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6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6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6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6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6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6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600-00003A000000}"/>
                </a:ext>
              </a:extLst>
            </xdr:cNvPr>
            <xdr:cNvGrpSpPr>
              <a:grpSpLocks/>
            </xdr:cNvGrpSpPr>
          </xdr:nvGrpSpPr>
          <xdr:grpSpPr bwMode="auto">
            <a:xfrm>
              <a:off x="5972175" y="4857750"/>
              <a:ext cx="304800" cy="685800"/>
              <a:chOff x="57686" y="45007"/>
              <a:chExt cx="3018" cy="8207"/>
            </a:xfrm>
          </xdr:grpSpPr>
          <xdr:sp macro="" textlink="">
            <xdr:nvSpPr>
              <xdr:cNvPr id="55340" name="Option Button 44" hidden="1">
                <a:extLst>
                  <a:ext uri="{63B3BB69-23CF-44E3-9099-C40C66FF867C}">
                    <a14:compatExt spid="_x0000_s55340"/>
                  </a:ext>
                  <a:ext uri="{FF2B5EF4-FFF2-40B4-BE49-F238E27FC236}">
                    <a16:creationId xmlns:a16="http://schemas.microsoft.com/office/drawing/2014/main" id="{00000000-0008-0000-0600-00002CD8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Option Button 45" hidden="1">
                <a:extLst>
                  <a:ext uri="{63B3BB69-23CF-44E3-9099-C40C66FF867C}">
                    <a14:compatExt spid="_x0000_s55341"/>
                  </a:ext>
                  <a:ext uri="{FF2B5EF4-FFF2-40B4-BE49-F238E27FC236}">
                    <a16:creationId xmlns:a16="http://schemas.microsoft.com/office/drawing/2014/main" id="{00000000-0008-0000-0600-00002DD8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2" name="Option Button 46" hidden="1">
                <a:extLst>
                  <a:ext uri="{63B3BB69-23CF-44E3-9099-C40C66FF867C}">
                    <a14:compatExt spid="_x0000_s55342"/>
                  </a:ext>
                  <a:ext uri="{FF2B5EF4-FFF2-40B4-BE49-F238E27FC236}">
                    <a16:creationId xmlns:a16="http://schemas.microsoft.com/office/drawing/2014/main" id="{00000000-0008-0000-0600-00002ED8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600-00003B000000}"/>
                </a:ext>
              </a:extLst>
            </xdr:cNvPr>
            <xdr:cNvGrpSpPr>
              <a:grpSpLocks/>
            </xdr:cNvGrpSpPr>
          </xdr:nvGrpSpPr>
          <xdr:grpSpPr bwMode="auto">
            <a:xfrm>
              <a:off x="5972175" y="6581775"/>
              <a:ext cx="304800" cy="685800"/>
              <a:chOff x="57631" y="54838"/>
              <a:chExt cx="3018" cy="7963"/>
            </a:xfrm>
          </xdr:grpSpPr>
          <xdr:sp macro="" textlink="">
            <xdr:nvSpPr>
              <xdr:cNvPr id="55343" name="Option Button 47" hidden="1">
                <a:extLst>
                  <a:ext uri="{63B3BB69-23CF-44E3-9099-C40C66FF867C}">
                    <a14:compatExt spid="_x0000_s55343"/>
                  </a:ext>
                  <a:ext uri="{FF2B5EF4-FFF2-40B4-BE49-F238E27FC236}">
                    <a16:creationId xmlns:a16="http://schemas.microsoft.com/office/drawing/2014/main" id="{00000000-0008-0000-0600-00002FD8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Option Button 48" hidden="1">
                <a:extLst>
                  <a:ext uri="{63B3BB69-23CF-44E3-9099-C40C66FF867C}">
                    <a14:compatExt spid="_x0000_s55344"/>
                  </a:ext>
                  <a:ext uri="{FF2B5EF4-FFF2-40B4-BE49-F238E27FC236}">
                    <a16:creationId xmlns:a16="http://schemas.microsoft.com/office/drawing/2014/main" id="{00000000-0008-0000-0600-000030D8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5" name="Option Button 49" hidden="1">
                <a:extLst>
                  <a:ext uri="{63B3BB69-23CF-44E3-9099-C40C66FF867C}">
                    <a14:compatExt spid="_x0000_s55345"/>
                  </a:ext>
                  <a:ext uri="{FF2B5EF4-FFF2-40B4-BE49-F238E27FC236}">
                    <a16:creationId xmlns:a16="http://schemas.microsoft.com/office/drawing/2014/main" id="{00000000-0008-0000-0600-000031D8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610100" y="4295775"/>
              <a:ext cx="304800" cy="400050"/>
              <a:chOff x="4501773" y="3772528"/>
              <a:chExt cx="303832" cy="486923"/>
            </a:xfrm>
          </xdr:grpSpPr>
          <xdr:sp macro="" textlink="">
            <xdr:nvSpPr>
              <xdr:cNvPr id="56321" name="Option Button 1" hidden="1">
                <a:extLst>
                  <a:ext uri="{63B3BB69-23CF-44E3-9099-C40C66FF867C}">
                    <a14:compatExt spid="_x0000_s56321"/>
                  </a:ext>
                  <a:ext uri="{FF2B5EF4-FFF2-40B4-BE49-F238E27FC236}">
                    <a16:creationId xmlns:a16="http://schemas.microsoft.com/office/drawing/2014/main" id="{00000000-0008-0000-0700-000001DC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0700-000002DC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600575" y="4848225"/>
              <a:ext cx="304800" cy="714375"/>
              <a:chOff x="4479758" y="4496255"/>
              <a:chExt cx="301792" cy="780106"/>
            </a:xfrm>
          </xdr:grpSpPr>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0700-000003DC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4" name="Option Button 4" hidden="1">
                <a:extLst>
                  <a:ext uri="{63B3BB69-23CF-44E3-9099-C40C66FF867C}">
                    <a14:compatExt spid="_x0000_s56324"/>
                  </a:ext>
                  <a:ext uri="{FF2B5EF4-FFF2-40B4-BE49-F238E27FC236}">
                    <a16:creationId xmlns:a16="http://schemas.microsoft.com/office/drawing/2014/main" id="{00000000-0008-0000-0700-000004D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5" name="Option Button 5" hidden="1">
                <a:extLst>
                  <a:ext uri="{63B3BB69-23CF-44E3-9099-C40C66FF867C}">
                    <a14:compatExt spid="_x0000_s56325"/>
                  </a:ext>
                  <a:ext uri="{FF2B5EF4-FFF2-40B4-BE49-F238E27FC236}">
                    <a16:creationId xmlns:a16="http://schemas.microsoft.com/office/drawing/2014/main" id="{00000000-0008-0000-0700-000005DC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600575" y="5714998"/>
              <a:ext cx="304800" cy="698090"/>
              <a:chOff x="4549825" y="5456618"/>
              <a:chExt cx="308371" cy="762863"/>
            </a:xfrm>
          </xdr:grpSpPr>
          <xdr:sp macro="" textlink="">
            <xdr:nvSpPr>
              <xdr:cNvPr id="56326" name="Option Button 6" hidden="1">
                <a:extLst>
                  <a:ext uri="{63B3BB69-23CF-44E3-9099-C40C66FF867C}">
                    <a14:compatExt spid="_x0000_s56326"/>
                  </a:ext>
                  <a:ext uri="{FF2B5EF4-FFF2-40B4-BE49-F238E27FC236}">
                    <a16:creationId xmlns:a16="http://schemas.microsoft.com/office/drawing/2014/main" id="{00000000-0008-0000-0700-000006DC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7" name="Option Button 7" hidden="1">
                <a:extLst>
                  <a:ext uri="{63B3BB69-23CF-44E3-9099-C40C66FF867C}">
                    <a14:compatExt spid="_x0000_s56327"/>
                  </a:ext>
                  <a:ext uri="{FF2B5EF4-FFF2-40B4-BE49-F238E27FC236}">
                    <a16:creationId xmlns:a16="http://schemas.microsoft.com/office/drawing/2014/main" id="{00000000-0008-0000-0700-000007DC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8" name="Option Button 8" hidden="1">
                <a:extLst>
                  <a:ext uri="{63B3BB69-23CF-44E3-9099-C40C66FF867C}">
                    <a14:compatExt spid="_x0000_s56328"/>
                  </a:ext>
                  <a:ext uri="{FF2B5EF4-FFF2-40B4-BE49-F238E27FC236}">
                    <a16:creationId xmlns:a16="http://schemas.microsoft.com/office/drawing/2014/main" id="{00000000-0008-0000-0700-000008DC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56329" name="Option Button 9" hidden="1">
              <a:extLst>
                <a:ext uri="{63B3BB69-23CF-44E3-9099-C40C66FF867C}">
                  <a14:compatExt spid="_x0000_s56329"/>
                </a:ext>
                <a:ext uri="{FF2B5EF4-FFF2-40B4-BE49-F238E27FC236}">
                  <a16:creationId xmlns:a16="http://schemas.microsoft.com/office/drawing/2014/main" id="{00000000-0008-0000-07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56330" name="Option Button 10" hidden="1">
              <a:extLst>
                <a:ext uri="{63B3BB69-23CF-44E3-9099-C40C66FF867C}">
                  <a14:compatExt spid="_x0000_s56330"/>
                </a:ext>
                <a:ext uri="{FF2B5EF4-FFF2-40B4-BE49-F238E27FC236}">
                  <a16:creationId xmlns:a16="http://schemas.microsoft.com/office/drawing/2014/main" id="{00000000-0008-0000-07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7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7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7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972175" y="9108857"/>
              <a:ext cx="304800" cy="371475"/>
              <a:chOff x="5763126" y="8931919"/>
              <a:chExt cx="301792" cy="494768"/>
            </a:xfrm>
          </xdr:grpSpPr>
          <xdr:sp macro="" textlink="">
            <xdr:nvSpPr>
              <xdr:cNvPr id="56331" name="Option Button 11" hidden="1">
                <a:extLst>
                  <a:ext uri="{63B3BB69-23CF-44E3-9099-C40C66FF867C}">
                    <a14:compatExt spid="_x0000_s56331"/>
                  </a:ext>
                  <a:ext uri="{FF2B5EF4-FFF2-40B4-BE49-F238E27FC236}">
                    <a16:creationId xmlns:a16="http://schemas.microsoft.com/office/drawing/2014/main" id="{00000000-0008-0000-0700-00000BDC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32" name="Option Button 12" hidden="1">
                <a:extLst>
                  <a:ext uri="{63B3BB69-23CF-44E3-9099-C40C66FF867C}">
                    <a14:compatExt spid="_x0000_s56332"/>
                  </a:ext>
                  <a:ext uri="{FF2B5EF4-FFF2-40B4-BE49-F238E27FC236}">
                    <a16:creationId xmlns:a16="http://schemas.microsoft.com/office/drawing/2014/main" id="{00000000-0008-0000-0700-00000CDC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56333" name="Group Box 13" hidden="1">
              <a:extLst>
                <a:ext uri="{63B3BB69-23CF-44E3-9099-C40C66FF867C}">
                  <a14:compatExt spid="_x0000_s56333"/>
                </a:ext>
                <a:ext uri="{FF2B5EF4-FFF2-40B4-BE49-F238E27FC236}">
                  <a16:creationId xmlns:a16="http://schemas.microsoft.com/office/drawing/2014/main" id="{00000000-0008-0000-0700-00000D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56334" name="Group Box 14" hidden="1">
              <a:extLst>
                <a:ext uri="{63B3BB69-23CF-44E3-9099-C40C66FF867C}">
                  <a14:compatExt spid="_x0000_s56334"/>
                </a:ext>
                <a:ext uri="{FF2B5EF4-FFF2-40B4-BE49-F238E27FC236}">
                  <a16:creationId xmlns:a16="http://schemas.microsoft.com/office/drawing/2014/main" id="{00000000-0008-0000-0700-00000E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56335" name="Group Box 15" hidden="1">
              <a:extLst>
                <a:ext uri="{63B3BB69-23CF-44E3-9099-C40C66FF867C}">
                  <a14:compatExt spid="_x0000_s56335"/>
                </a:ext>
                <a:ext uri="{FF2B5EF4-FFF2-40B4-BE49-F238E27FC236}">
                  <a16:creationId xmlns:a16="http://schemas.microsoft.com/office/drawing/2014/main" id="{00000000-0008-0000-0700-00000F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56336" name="Group Box 16" hidden="1">
              <a:extLst>
                <a:ext uri="{63B3BB69-23CF-44E3-9099-C40C66FF867C}">
                  <a14:compatExt spid="_x0000_s56336"/>
                </a:ext>
                <a:ext uri="{FF2B5EF4-FFF2-40B4-BE49-F238E27FC236}">
                  <a16:creationId xmlns:a16="http://schemas.microsoft.com/office/drawing/2014/main" id="{00000000-0008-0000-0700-000010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4600575" y="6581775"/>
              <a:ext cx="304800" cy="685800"/>
              <a:chOff x="4549825" y="6438941"/>
              <a:chExt cx="308371" cy="779281"/>
            </a:xfrm>
          </xdr:grpSpPr>
          <xdr:sp macro="" textlink="">
            <xdr:nvSpPr>
              <xdr:cNvPr id="56337" name="Option Button 17" hidden="1">
                <a:extLst>
                  <a:ext uri="{63B3BB69-23CF-44E3-9099-C40C66FF867C}">
                    <a14:compatExt spid="_x0000_s56337"/>
                  </a:ext>
                  <a:ext uri="{FF2B5EF4-FFF2-40B4-BE49-F238E27FC236}">
                    <a16:creationId xmlns:a16="http://schemas.microsoft.com/office/drawing/2014/main" id="{00000000-0008-0000-0700-000011DC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38" name="Option Button 18" hidden="1">
                <a:extLst>
                  <a:ext uri="{63B3BB69-23CF-44E3-9099-C40C66FF867C}">
                    <a14:compatExt spid="_x0000_s56338"/>
                  </a:ext>
                  <a:ext uri="{FF2B5EF4-FFF2-40B4-BE49-F238E27FC236}">
                    <a16:creationId xmlns:a16="http://schemas.microsoft.com/office/drawing/2014/main" id="{00000000-0008-0000-0700-000012D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39" name="Option Button 19" hidden="1">
                <a:extLst>
                  <a:ext uri="{63B3BB69-23CF-44E3-9099-C40C66FF867C}">
                    <a14:compatExt spid="_x0000_s56339"/>
                  </a:ext>
                  <a:ext uri="{FF2B5EF4-FFF2-40B4-BE49-F238E27FC236}">
                    <a16:creationId xmlns:a16="http://schemas.microsoft.com/office/drawing/2014/main" id="{00000000-0008-0000-0700-000013DC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56340" name="Group Box 20" hidden="1">
              <a:extLst>
                <a:ext uri="{63B3BB69-23CF-44E3-9099-C40C66FF867C}">
                  <a14:compatExt spid="_x0000_s56340"/>
                </a:ext>
                <a:ext uri="{FF2B5EF4-FFF2-40B4-BE49-F238E27FC236}">
                  <a16:creationId xmlns:a16="http://schemas.microsoft.com/office/drawing/2014/main" id="{00000000-0008-0000-0700-000014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56341" name="Group Box 21" hidden="1">
              <a:extLst>
                <a:ext uri="{63B3BB69-23CF-44E3-9099-C40C66FF867C}">
                  <a14:compatExt spid="_x0000_s56341"/>
                </a:ext>
                <a:ext uri="{FF2B5EF4-FFF2-40B4-BE49-F238E27FC236}">
                  <a16:creationId xmlns:a16="http://schemas.microsoft.com/office/drawing/2014/main" id="{00000000-0008-0000-0700-000015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56342" name="Group Box 22" hidden="1">
              <a:extLst>
                <a:ext uri="{63B3BB69-23CF-44E3-9099-C40C66FF867C}">
                  <a14:compatExt spid="_x0000_s56342"/>
                </a:ext>
                <a:ext uri="{FF2B5EF4-FFF2-40B4-BE49-F238E27FC236}">
                  <a16:creationId xmlns:a16="http://schemas.microsoft.com/office/drawing/2014/main" id="{00000000-0008-0000-0700-000016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56343" name="Group Box 23" hidden="1">
              <a:extLst>
                <a:ext uri="{63B3BB69-23CF-44E3-9099-C40C66FF867C}">
                  <a14:compatExt spid="_x0000_s56343"/>
                </a:ext>
                <a:ext uri="{FF2B5EF4-FFF2-40B4-BE49-F238E27FC236}">
                  <a16:creationId xmlns:a16="http://schemas.microsoft.com/office/drawing/2014/main" id="{00000000-0008-0000-0700-000017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56344" name="Group Box 24" hidden="1">
              <a:extLst>
                <a:ext uri="{63B3BB69-23CF-44E3-9099-C40C66FF867C}">
                  <a14:compatExt spid="_x0000_s56344"/>
                </a:ext>
                <a:ext uri="{FF2B5EF4-FFF2-40B4-BE49-F238E27FC236}">
                  <a16:creationId xmlns:a16="http://schemas.microsoft.com/office/drawing/2014/main" id="{00000000-0008-0000-0700-000018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56345" name="Group Box 25" hidden="1">
              <a:extLst>
                <a:ext uri="{63B3BB69-23CF-44E3-9099-C40C66FF867C}">
                  <a14:compatExt spid="_x0000_s56345"/>
                </a:ext>
                <a:ext uri="{FF2B5EF4-FFF2-40B4-BE49-F238E27FC236}">
                  <a16:creationId xmlns:a16="http://schemas.microsoft.com/office/drawing/2014/main" id="{00000000-0008-0000-0700-000019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56346" name="Group Box 26" hidden="1">
              <a:extLst>
                <a:ext uri="{63B3BB69-23CF-44E3-9099-C40C66FF867C}">
                  <a14:compatExt spid="_x0000_s56346"/>
                </a:ext>
                <a:ext uri="{FF2B5EF4-FFF2-40B4-BE49-F238E27FC236}">
                  <a16:creationId xmlns:a16="http://schemas.microsoft.com/office/drawing/2014/main" id="{00000000-0008-0000-0700-00001A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56347" name="Group Box 27" hidden="1">
              <a:extLst>
                <a:ext uri="{63B3BB69-23CF-44E3-9099-C40C66FF867C}">
                  <a14:compatExt spid="_x0000_s56347"/>
                </a:ext>
                <a:ext uri="{FF2B5EF4-FFF2-40B4-BE49-F238E27FC236}">
                  <a16:creationId xmlns:a16="http://schemas.microsoft.com/office/drawing/2014/main" id="{00000000-0008-0000-0700-00001B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7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7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56348" name="Group Box 28" hidden="1">
              <a:extLst>
                <a:ext uri="{63B3BB69-23CF-44E3-9099-C40C66FF867C}">
                  <a14:compatExt spid="_x0000_s56348"/>
                </a:ext>
                <a:ext uri="{FF2B5EF4-FFF2-40B4-BE49-F238E27FC236}">
                  <a16:creationId xmlns:a16="http://schemas.microsoft.com/office/drawing/2014/main" id="{00000000-0008-0000-0700-00001C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56349" name="Group Box 29" hidden="1">
              <a:extLst>
                <a:ext uri="{63B3BB69-23CF-44E3-9099-C40C66FF867C}">
                  <a14:compatExt spid="_x0000_s56349"/>
                </a:ext>
                <a:ext uri="{FF2B5EF4-FFF2-40B4-BE49-F238E27FC236}">
                  <a16:creationId xmlns:a16="http://schemas.microsoft.com/office/drawing/2014/main" id="{00000000-0008-0000-0700-00001D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5975799" y="8239850"/>
              <a:ext cx="220577" cy="694590"/>
              <a:chOff x="5767594" y="8168748"/>
              <a:chExt cx="217610" cy="792431"/>
            </a:xfrm>
          </xdr:grpSpPr>
          <xdr:sp macro="" textlink="">
            <xdr:nvSpPr>
              <xdr:cNvPr id="56350" name="Option Button 30" hidden="1">
                <a:extLst>
                  <a:ext uri="{63B3BB69-23CF-44E3-9099-C40C66FF867C}">
                    <a14:compatExt spid="_x0000_s56350"/>
                  </a:ext>
                  <a:ext uri="{FF2B5EF4-FFF2-40B4-BE49-F238E27FC236}">
                    <a16:creationId xmlns:a16="http://schemas.microsoft.com/office/drawing/2014/main" id="{00000000-0008-0000-0700-00001EDC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1" name="Option Button 31" hidden="1">
                <a:extLst>
                  <a:ext uri="{63B3BB69-23CF-44E3-9099-C40C66FF867C}">
                    <a14:compatExt spid="_x0000_s56351"/>
                  </a:ext>
                  <a:ext uri="{FF2B5EF4-FFF2-40B4-BE49-F238E27FC236}">
                    <a16:creationId xmlns:a16="http://schemas.microsoft.com/office/drawing/2014/main" id="{00000000-0008-0000-0700-00001FDC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7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700-00001D000000}"/>
                </a:ext>
              </a:extLst>
            </xdr:cNvPr>
            <xdr:cNvGrpSpPr>
              <a:grpSpLocks/>
            </xdr:cNvGrpSpPr>
          </xdr:nvGrpSpPr>
          <xdr:grpSpPr bwMode="auto">
            <a:xfrm>
              <a:off x="5972175" y="4276725"/>
              <a:ext cx="304800" cy="419100"/>
              <a:chOff x="45017" y="37725"/>
              <a:chExt cx="3039" cy="4869"/>
            </a:xfrm>
          </xdr:grpSpPr>
          <xdr:sp macro="" textlink="">
            <xdr:nvSpPr>
              <xdr:cNvPr id="56352" name="Option Button 32" hidden="1">
                <a:extLst>
                  <a:ext uri="{63B3BB69-23CF-44E3-9099-C40C66FF867C}">
                    <a14:compatExt spid="_x0000_s56352"/>
                  </a:ext>
                  <a:ext uri="{FF2B5EF4-FFF2-40B4-BE49-F238E27FC236}">
                    <a16:creationId xmlns:a16="http://schemas.microsoft.com/office/drawing/2014/main" id="{00000000-0008-0000-0700-000020DC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3" name="Option Button 33" hidden="1">
                <a:extLst>
                  <a:ext uri="{63B3BB69-23CF-44E3-9099-C40C66FF867C}">
                    <a14:compatExt spid="_x0000_s56353"/>
                  </a:ext>
                  <a:ext uri="{FF2B5EF4-FFF2-40B4-BE49-F238E27FC236}">
                    <a16:creationId xmlns:a16="http://schemas.microsoft.com/office/drawing/2014/main" id="{00000000-0008-0000-0700-000021DC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7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700-000022000000}"/>
                </a:ext>
              </a:extLst>
            </xdr:cNvPr>
            <xdr:cNvGrpSpPr>
              <a:grpSpLocks/>
            </xdr:cNvGrpSpPr>
          </xdr:nvGrpSpPr>
          <xdr:grpSpPr bwMode="auto">
            <a:xfrm>
              <a:off x="5972175" y="5715000"/>
              <a:ext cx="304800" cy="714375"/>
              <a:chOff x="57631" y="54838"/>
              <a:chExt cx="3018" cy="7876"/>
            </a:xfrm>
          </xdr:grpSpPr>
          <xdr:sp macro="" textlink="">
            <xdr:nvSpPr>
              <xdr:cNvPr id="56354" name="Option Button 34" hidden="1">
                <a:extLst>
                  <a:ext uri="{63B3BB69-23CF-44E3-9099-C40C66FF867C}">
                    <a14:compatExt spid="_x0000_s56354"/>
                  </a:ext>
                  <a:ext uri="{FF2B5EF4-FFF2-40B4-BE49-F238E27FC236}">
                    <a16:creationId xmlns:a16="http://schemas.microsoft.com/office/drawing/2014/main" id="{00000000-0008-0000-0700-000022DC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5" name="Option Button 35" hidden="1">
                <a:extLst>
                  <a:ext uri="{63B3BB69-23CF-44E3-9099-C40C66FF867C}">
                    <a14:compatExt spid="_x0000_s56355"/>
                  </a:ext>
                  <a:ext uri="{FF2B5EF4-FFF2-40B4-BE49-F238E27FC236}">
                    <a16:creationId xmlns:a16="http://schemas.microsoft.com/office/drawing/2014/main" id="{00000000-0008-0000-0700-000023DC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6" name="Option Button 36" hidden="1">
                <a:extLst>
                  <a:ext uri="{63B3BB69-23CF-44E3-9099-C40C66FF867C}">
                    <a14:compatExt spid="_x0000_s56356"/>
                  </a:ext>
                  <a:ext uri="{FF2B5EF4-FFF2-40B4-BE49-F238E27FC236}">
                    <a16:creationId xmlns:a16="http://schemas.microsoft.com/office/drawing/2014/main" id="{00000000-0008-0000-0700-000024DC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7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7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7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7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7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7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700-00002C000000}"/>
                </a:ext>
              </a:extLst>
            </xdr:cNvPr>
            <xdr:cNvGrpSpPr>
              <a:grpSpLocks/>
            </xdr:cNvGrpSpPr>
          </xdr:nvGrpSpPr>
          <xdr:grpSpPr bwMode="auto">
            <a:xfrm>
              <a:off x="4598553" y="7408601"/>
              <a:ext cx="232948" cy="707094"/>
              <a:chOff x="45321" y="72871"/>
              <a:chExt cx="2304" cy="6586"/>
            </a:xfrm>
          </xdr:grpSpPr>
          <xdr:sp macro="" textlink="">
            <xdr:nvSpPr>
              <xdr:cNvPr id="56357" name="Option Button 37" hidden="1">
                <a:extLst>
                  <a:ext uri="{63B3BB69-23CF-44E3-9099-C40C66FF867C}">
                    <a14:compatExt spid="_x0000_s56357"/>
                  </a:ext>
                  <a:ext uri="{FF2B5EF4-FFF2-40B4-BE49-F238E27FC236}">
                    <a16:creationId xmlns:a16="http://schemas.microsoft.com/office/drawing/2014/main" id="{00000000-0008-0000-0700-000025DC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8" name="Option Button 38" hidden="1">
                <a:extLst>
                  <a:ext uri="{63B3BB69-23CF-44E3-9099-C40C66FF867C}">
                    <a14:compatExt spid="_x0000_s56358"/>
                  </a:ext>
                  <a:ext uri="{FF2B5EF4-FFF2-40B4-BE49-F238E27FC236}">
                    <a16:creationId xmlns:a16="http://schemas.microsoft.com/office/drawing/2014/main" id="{00000000-0008-0000-0700-000026DC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7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7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700-000031000000}"/>
                </a:ext>
              </a:extLst>
            </xdr:cNvPr>
            <xdr:cNvGrpSpPr/>
          </xdr:nvGrpSpPr>
          <xdr:grpSpPr>
            <a:xfrm>
              <a:off x="4609256" y="8232477"/>
              <a:ext cx="200248" cy="744722"/>
              <a:chOff x="4538988" y="8166017"/>
              <a:chExt cx="208649" cy="749793"/>
            </a:xfrm>
          </xdr:grpSpPr>
          <xdr:sp macro="" textlink="">
            <xdr:nvSpPr>
              <xdr:cNvPr id="56359" name="Option Button 39" hidden="1">
                <a:extLst>
                  <a:ext uri="{63B3BB69-23CF-44E3-9099-C40C66FF867C}">
                    <a14:compatExt spid="_x0000_s56359"/>
                  </a:ext>
                  <a:ext uri="{FF2B5EF4-FFF2-40B4-BE49-F238E27FC236}">
                    <a16:creationId xmlns:a16="http://schemas.microsoft.com/office/drawing/2014/main" id="{00000000-0008-0000-0700-000027DC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60" name="Option Button 40" hidden="1">
                <a:extLst>
                  <a:ext uri="{63B3BB69-23CF-44E3-9099-C40C66FF867C}">
                    <a14:compatExt spid="_x0000_s56360"/>
                  </a:ext>
                  <a:ext uri="{FF2B5EF4-FFF2-40B4-BE49-F238E27FC236}">
                    <a16:creationId xmlns:a16="http://schemas.microsoft.com/office/drawing/2014/main" id="{00000000-0008-0000-0700-000028DC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56361" name="Group Box 41" hidden="1">
              <a:extLst>
                <a:ext uri="{63B3BB69-23CF-44E3-9099-C40C66FF867C}">
                  <a14:compatExt spid="_x0000_s56361"/>
                </a:ext>
                <a:ext uri="{FF2B5EF4-FFF2-40B4-BE49-F238E27FC236}">
                  <a16:creationId xmlns:a16="http://schemas.microsoft.com/office/drawing/2014/main" id="{00000000-0008-0000-0700-000029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700-000032000000}"/>
                </a:ext>
              </a:extLst>
            </xdr:cNvPr>
            <xdr:cNvGrpSpPr/>
          </xdr:nvGrpSpPr>
          <xdr:grpSpPr>
            <a:xfrm>
              <a:off x="5980567" y="7395550"/>
              <a:ext cx="304802" cy="710980"/>
              <a:chOff x="5809589" y="7290614"/>
              <a:chExt cx="301595" cy="707491"/>
            </a:xfrm>
          </xdr:grpSpPr>
          <xdr:sp macro="" textlink="">
            <xdr:nvSpPr>
              <xdr:cNvPr id="56362" name="Option Button 42" hidden="1">
                <a:extLst>
                  <a:ext uri="{63B3BB69-23CF-44E3-9099-C40C66FF867C}">
                    <a14:compatExt spid="_x0000_s56362"/>
                  </a:ext>
                  <a:ext uri="{FF2B5EF4-FFF2-40B4-BE49-F238E27FC236}">
                    <a16:creationId xmlns:a16="http://schemas.microsoft.com/office/drawing/2014/main" id="{00000000-0008-0000-0700-00002ADC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63" name="Option Button 43" hidden="1">
                <a:extLst>
                  <a:ext uri="{63B3BB69-23CF-44E3-9099-C40C66FF867C}">
                    <a14:compatExt spid="_x0000_s56363"/>
                  </a:ext>
                  <a:ext uri="{FF2B5EF4-FFF2-40B4-BE49-F238E27FC236}">
                    <a16:creationId xmlns:a16="http://schemas.microsoft.com/office/drawing/2014/main" id="{00000000-0008-0000-0700-00002BDC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7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7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7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7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7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7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7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700-00003A000000}"/>
                </a:ext>
              </a:extLst>
            </xdr:cNvPr>
            <xdr:cNvGrpSpPr>
              <a:grpSpLocks/>
            </xdr:cNvGrpSpPr>
          </xdr:nvGrpSpPr>
          <xdr:grpSpPr bwMode="auto">
            <a:xfrm>
              <a:off x="5972175" y="4857750"/>
              <a:ext cx="304800" cy="685800"/>
              <a:chOff x="57686" y="45007"/>
              <a:chExt cx="3018" cy="8207"/>
            </a:xfrm>
          </xdr:grpSpPr>
          <xdr:sp macro="" textlink="">
            <xdr:nvSpPr>
              <xdr:cNvPr id="56364" name="Option Button 44" hidden="1">
                <a:extLst>
                  <a:ext uri="{63B3BB69-23CF-44E3-9099-C40C66FF867C}">
                    <a14:compatExt spid="_x0000_s56364"/>
                  </a:ext>
                  <a:ext uri="{FF2B5EF4-FFF2-40B4-BE49-F238E27FC236}">
                    <a16:creationId xmlns:a16="http://schemas.microsoft.com/office/drawing/2014/main" id="{00000000-0008-0000-0700-00002CDC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65" name="Option Button 45" hidden="1">
                <a:extLst>
                  <a:ext uri="{63B3BB69-23CF-44E3-9099-C40C66FF867C}">
                    <a14:compatExt spid="_x0000_s56365"/>
                  </a:ext>
                  <a:ext uri="{FF2B5EF4-FFF2-40B4-BE49-F238E27FC236}">
                    <a16:creationId xmlns:a16="http://schemas.microsoft.com/office/drawing/2014/main" id="{00000000-0008-0000-0700-00002DDC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66" name="Option Button 46" hidden="1">
                <a:extLst>
                  <a:ext uri="{63B3BB69-23CF-44E3-9099-C40C66FF867C}">
                    <a14:compatExt spid="_x0000_s56366"/>
                  </a:ext>
                  <a:ext uri="{FF2B5EF4-FFF2-40B4-BE49-F238E27FC236}">
                    <a16:creationId xmlns:a16="http://schemas.microsoft.com/office/drawing/2014/main" id="{00000000-0008-0000-0700-00002EDC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700-00003B000000}"/>
                </a:ext>
              </a:extLst>
            </xdr:cNvPr>
            <xdr:cNvGrpSpPr>
              <a:grpSpLocks/>
            </xdr:cNvGrpSpPr>
          </xdr:nvGrpSpPr>
          <xdr:grpSpPr bwMode="auto">
            <a:xfrm>
              <a:off x="5972175" y="6581775"/>
              <a:ext cx="304800" cy="685800"/>
              <a:chOff x="57631" y="54838"/>
              <a:chExt cx="3018" cy="7963"/>
            </a:xfrm>
          </xdr:grpSpPr>
          <xdr:sp macro="" textlink="">
            <xdr:nvSpPr>
              <xdr:cNvPr id="56367" name="Option Button 47" hidden="1">
                <a:extLst>
                  <a:ext uri="{63B3BB69-23CF-44E3-9099-C40C66FF867C}">
                    <a14:compatExt spid="_x0000_s56367"/>
                  </a:ext>
                  <a:ext uri="{FF2B5EF4-FFF2-40B4-BE49-F238E27FC236}">
                    <a16:creationId xmlns:a16="http://schemas.microsoft.com/office/drawing/2014/main" id="{00000000-0008-0000-0700-00002FDC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68" name="Option Button 48" hidden="1">
                <a:extLst>
                  <a:ext uri="{63B3BB69-23CF-44E3-9099-C40C66FF867C}">
                    <a14:compatExt spid="_x0000_s56368"/>
                  </a:ext>
                  <a:ext uri="{FF2B5EF4-FFF2-40B4-BE49-F238E27FC236}">
                    <a16:creationId xmlns:a16="http://schemas.microsoft.com/office/drawing/2014/main" id="{00000000-0008-0000-0700-000030DC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69" name="Option Button 49" hidden="1">
                <a:extLst>
                  <a:ext uri="{63B3BB69-23CF-44E3-9099-C40C66FF867C}">
                    <a14:compatExt spid="_x0000_s56369"/>
                  </a:ext>
                  <a:ext uri="{FF2B5EF4-FFF2-40B4-BE49-F238E27FC236}">
                    <a16:creationId xmlns:a16="http://schemas.microsoft.com/office/drawing/2014/main" id="{00000000-0008-0000-0700-000031DC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610100" y="4295775"/>
              <a:ext cx="304800" cy="400050"/>
              <a:chOff x="4501773" y="3772528"/>
              <a:chExt cx="303832" cy="486923"/>
            </a:xfrm>
          </xdr:grpSpPr>
          <xdr:sp macro="" textlink="">
            <xdr:nvSpPr>
              <xdr:cNvPr id="57345" name="Option Button 1" hidden="1">
                <a:extLst>
                  <a:ext uri="{63B3BB69-23CF-44E3-9099-C40C66FF867C}">
                    <a14:compatExt spid="_x0000_s57345"/>
                  </a:ext>
                  <a:ext uri="{FF2B5EF4-FFF2-40B4-BE49-F238E27FC236}">
                    <a16:creationId xmlns:a16="http://schemas.microsoft.com/office/drawing/2014/main" id="{00000000-0008-0000-0800-000001E00000}"/>
                  </a:ext>
                </a:extLst>
              </xdr:cNvPr>
              <xdr:cNvSpPr/>
            </xdr:nvSpPr>
            <xdr:spPr bwMode="auto">
              <a:xfrm>
                <a:off x="4501773" y="3772528"/>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800-000002E00000}"/>
                  </a:ext>
                </a:extLst>
              </xdr:cNvPr>
              <xdr:cNvSpPr/>
            </xdr:nvSpPr>
            <xdr:spPr bwMode="auto">
              <a:xfrm>
                <a:off x="4501773" y="4021328"/>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600575" y="4848225"/>
              <a:ext cx="304800" cy="714375"/>
              <a:chOff x="4479758" y="4496255"/>
              <a:chExt cx="301792" cy="780106"/>
            </a:xfrm>
          </xdr:grpSpPr>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800-000003E00000}"/>
                  </a:ext>
                </a:extLst>
              </xdr:cNvPr>
              <xdr:cNvSpPr/>
            </xdr:nvSpPr>
            <xdr:spPr bwMode="auto">
              <a:xfrm>
                <a:off x="4479758" y="4496255"/>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48" name="Option Button 4" hidden="1">
                <a:extLst>
                  <a:ext uri="{63B3BB69-23CF-44E3-9099-C40C66FF867C}">
                    <a14:compatExt spid="_x0000_s57348"/>
                  </a:ext>
                  <a:ext uri="{FF2B5EF4-FFF2-40B4-BE49-F238E27FC236}">
                    <a16:creationId xmlns:a16="http://schemas.microsoft.com/office/drawing/2014/main" id="{00000000-0008-0000-0800-000004E0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49" name="Option Button 5" hidden="1">
                <a:extLst>
                  <a:ext uri="{63B3BB69-23CF-44E3-9099-C40C66FF867C}">
                    <a14:compatExt spid="_x0000_s57349"/>
                  </a:ext>
                  <a:ext uri="{FF2B5EF4-FFF2-40B4-BE49-F238E27FC236}">
                    <a16:creationId xmlns:a16="http://schemas.microsoft.com/office/drawing/2014/main" id="{00000000-0008-0000-0800-000005E000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4600575" y="5714998"/>
              <a:ext cx="304800" cy="698090"/>
              <a:chOff x="4549825" y="5456618"/>
              <a:chExt cx="308371" cy="762863"/>
            </a:xfrm>
          </xdr:grpSpPr>
          <xdr:sp macro="" textlink="">
            <xdr:nvSpPr>
              <xdr:cNvPr id="57350" name="Option Button 6" hidden="1">
                <a:extLst>
                  <a:ext uri="{63B3BB69-23CF-44E3-9099-C40C66FF867C}">
                    <a14:compatExt spid="_x0000_s57350"/>
                  </a:ext>
                  <a:ext uri="{FF2B5EF4-FFF2-40B4-BE49-F238E27FC236}">
                    <a16:creationId xmlns:a16="http://schemas.microsoft.com/office/drawing/2014/main" id="{00000000-0008-0000-0800-000006E00000}"/>
                  </a:ext>
                </a:extLst>
              </xdr:cNvPr>
              <xdr:cNvSpPr/>
            </xdr:nvSpPr>
            <xdr:spPr bwMode="auto">
              <a:xfrm>
                <a:off x="4549825" y="5456618"/>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51" name="Option Button 7" hidden="1">
                <a:extLst>
                  <a:ext uri="{63B3BB69-23CF-44E3-9099-C40C66FF867C}">
                    <a14:compatExt spid="_x0000_s57351"/>
                  </a:ext>
                  <a:ext uri="{FF2B5EF4-FFF2-40B4-BE49-F238E27FC236}">
                    <a16:creationId xmlns:a16="http://schemas.microsoft.com/office/drawing/2014/main" id="{00000000-0008-0000-0800-000007E0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52" name="Option Button 8" hidden="1">
                <a:extLst>
                  <a:ext uri="{63B3BB69-23CF-44E3-9099-C40C66FF867C}">
                    <a14:compatExt spid="_x0000_s57352"/>
                  </a:ext>
                  <a:ext uri="{FF2B5EF4-FFF2-40B4-BE49-F238E27FC236}">
                    <a16:creationId xmlns:a16="http://schemas.microsoft.com/office/drawing/2014/main" id="{00000000-0008-0000-0800-000008E00000}"/>
                  </a:ext>
                </a:extLst>
              </xdr:cNvPr>
              <xdr:cNvSpPr/>
            </xdr:nvSpPr>
            <xdr:spPr bwMode="auto">
              <a:xfrm>
                <a:off x="4549825" y="600040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57353" name="Option Button 9" hidden="1">
              <a:extLst>
                <a:ext uri="{63B3BB69-23CF-44E3-9099-C40C66FF867C}">
                  <a14:compatExt spid="_x0000_s57353"/>
                </a:ext>
                <a:ext uri="{FF2B5EF4-FFF2-40B4-BE49-F238E27FC236}">
                  <a16:creationId xmlns:a16="http://schemas.microsoft.com/office/drawing/2014/main" id="{00000000-0008-0000-08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57354" name="Option Button 10" hidden="1">
              <a:extLst>
                <a:ext uri="{63B3BB69-23CF-44E3-9099-C40C66FF867C}">
                  <a14:compatExt spid="_x0000_s57354"/>
                </a:ext>
                <a:ext uri="{FF2B5EF4-FFF2-40B4-BE49-F238E27FC236}">
                  <a16:creationId xmlns:a16="http://schemas.microsoft.com/office/drawing/2014/main" id="{00000000-0008-0000-08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8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8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8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972175" y="9108857"/>
              <a:ext cx="304800" cy="371475"/>
              <a:chOff x="5763126" y="8931919"/>
              <a:chExt cx="301792" cy="494768"/>
            </a:xfrm>
          </xdr:grpSpPr>
          <xdr:sp macro="" textlink="">
            <xdr:nvSpPr>
              <xdr:cNvPr id="57355" name="Option Button 11" hidden="1">
                <a:extLst>
                  <a:ext uri="{63B3BB69-23CF-44E3-9099-C40C66FF867C}">
                    <a14:compatExt spid="_x0000_s57355"/>
                  </a:ext>
                  <a:ext uri="{FF2B5EF4-FFF2-40B4-BE49-F238E27FC236}">
                    <a16:creationId xmlns:a16="http://schemas.microsoft.com/office/drawing/2014/main" id="{00000000-0008-0000-0800-00000BE00000}"/>
                  </a:ext>
                </a:extLst>
              </xdr:cNvPr>
              <xdr:cNvSpPr/>
            </xdr:nvSpPr>
            <xdr:spPr bwMode="auto">
              <a:xfrm>
                <a:off x="5763126" y="8931919"/>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56" name="Option Button 12" hidden="1">
                <a:extLst>
                  <a:ext uri="{63B3BB69-23CF-44E3-9099-C40C66FF867C}">
                    <a14:compatExt spid="_x0000_s57356"/>
                  </a:ext>
                  <a:ext uri="{FF2B5EF4-FFF2-40B4-BE49-F238E27FC236}">
                    <a16:creationId xmlns:a16="http://schemas.microsoft.com/office/drawing/2014/main" id="{00000000-0008-0000-0800-00000CE00000}"/>
                  </a:ext>
                </a:extLst>
              </xdr:cNvPr>
              <xdr:cNvSpPr/>
            </xdr:nvSpPr>
            <xdr:spPr bwMode="auto">
              <a:xfrm>
                <a:off x="5763126" y="9207612"/>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57357" name="Group Box 13" hidden="1">
              <a:extLst>
                <a:ext uri="{63B3BB69-23CF-44E3-9099-C40C66FF867C}">
                  <a14:compatExt spid="_x0000_s57357"/>
                </a:ext>
                <a:ext uri="{FF2B5EF4-FFF2-40B4-BE49-F238E27FC236}">
                  <a16:creationId xmlns:a16="http://schemas.microsoft.com/office/drawing/2014/main" id="{00000000-0008-0000-0800-00000D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57358" name="Group Box 14" hidden="1">
              <a:extLst>
                <a:ext uri="{63B3BB69-23CF-44E3-9099-C40C66FF867C}">
                  <a14:compatExt spid="_x0000_s57358"/>
                </a:ext>
                <a:ext uri="{FF2B5EF4-FFF2-40B4-BE49-F238E27FC236}">
                  <a16:creationId xmlns:a16="http://schemas.microsoft.com/office/drawing/2014/main" id="{00000000-0008-0000-0800-00000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57359" name="Group Box 15" hidden="1">
              <a:extLst>
                <a:ext uri="{63B3BB69-23CF-44E3-9099-C40C66FF867C}">
                  <a14:compatExt spid="_x0000_s57359"/>
                </a:ext>
                <a:ext uri="{FF2B5EF4-FFF2-40B4-BE49-F238E27FC236}">
                  <a16:creationId xmlns:a16="http://schemas.microsoft.com/office/drawing/2014/main" id="{00000000-0008-0000-0800-00000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57360" name="Group Box 16" hidden="1">
              <a:extLst>
                <a:ext uri="{63B3BB69-23CF-44E3-9099-C40C66FF867C}">
                  <a14:compatExt spid="_x0000_s57360"/>
                </a:ext>
                <a:ext uri="{FF2B5EF4-FFF2-40B4-BE49-F238E27FC236}">
                  <a16:creationId xmlns:a16="http://schemas.microsoft.com/office/drawing/2014/main" id="{00000000-0008-0000-0800-00001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4600575" y="6581775"/>
              <a:ext cx="304800" cy="685800"/>
              <a:chOff x="4549825" y="6438941"/>
              <a:chExt cx="308371" cy="779281"/>
            </a:xfrm>
          </xdr:grpSpPr>
          <xdr:sp macro="" textlink="">
            <xdr:nvSpPr>
              <xdr:cNvPr id="57361" name="Option Button 17" hidden="1">
                <a:extLst>
                  <a:ext uri="{63B3BB69-23CF-44E3-9099-C40C66FF867C}">
                    <a14:compatExt spid="_x0000_s57361"/>
                  </a:ext>
                  <a:ext uri="{FF2B5EF4-FFF2-40B4-BE49-F238E27FC236}">
                    <a16:creationId xmlns:a16="http://schemas.microsoft.com/office/drawing/2014/main" id="{00000000-0008-0000-0800-000011E00000}"/>
                  </a:ext>
                </a:extLst>
              </xdr:cNvPr>
              <xdr:cNvSpPr/>
            </xdr:nvSpPr>
            <xdr:spPr bwMode="auto">
              <a:xfrm>
                <a:off x="4549825" y="6438941"/>
                <a:ext cx="30837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62" name="Option Button 18" hidden="1">
                <a:extLst>
                  <a:ext uri="{63B3BB69-23CF-44E3-9099-C40C66FF867C}">
                    <a14:compatExt spid="_x0000_s57362"/>
                  </a:ext>
                  <a:ext uri="{FF2B5EF4-FFF2-40B4-BE49-F238E27FC236}">
                    <a16:creationId xmlns:a16="http://schemas.microsoft.com/office/drawing/2014/main" id="{00000000-0008-0000-0800-000012E0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63" name="Option Button 19" hidden="1">
                <a:extLst>
                  <a:ext uri="{63B3BB69-23CF-44E3-9099-C40C66FF867C}">
                    <a14:compatExt spid="_x0000_s57363"/>
                  </a:ext>
                  <a:ext uri="{FF2B5EF4-FFF2-40B4-BE49-F238E27FC236}">
                    <a16:creationId xmlns:a16="http://schemas.microsoft.com/office/drawing/2014/main" id="{00000000-0008-0000-0800-000013E00000}"/>
                  </a:ext>
                </a:extLst>
              </xdr:cNvPr>
              <xdr:cNvSpPr/>
            </xdr:nvSpPr>
            <xdr:spPr bwMode="auto">
              <a:xfrm>
                <a:off x="4549825" y="6999145"/>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57364" name="Group Box 20" hidden="1">
              <a:extLst>
                <a:ext uri="{63B3BB69-23CF-44E3-9099-C40C66FF867C}">
                  <a14:compatExt spid="_x0000_s57364"/>
                </a:ext>
                <a:ext uri="{FF2B5EF4-FFF2-40B4-BE49-F238E27FC236}">
                  <a16:creationId xmlns:a16="http://schemas.microsoft.com/office/drawing/2014/main" id="{00000000-0008-0000-0800-00001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57365" name="Group Box 21" hidden="1">
              <a:extLst>
                <a:ext uri="{63B3BB69-23CF-44E3-9099-C40C66FF867C}">
                  <a14:compatExt spid="_x0000_s57365"/>
                </a:ext>
                <a:ext uri="{FF2B5EF4-FFF2-40B4-BE49-F238E27FC236}">
                  <a16:creationId xmlns:a16="http://schemas.microsoft.com/office/drawing/2014/main" id="{00000000-0008-0000-0800-000015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57366" name="Group Box 22" hidden="1">
              <a:extLst>
                <a:ext uri="{63B3BB69-23CF-44E3-9099-C40C66FF867C}">
                  <a14:compatExt spid="_x0000_s57366"/>
                </a:ext>
                <a:ext uri="{FF2B5EF4-FFF2-40B4-BE49-F238E27FC236}">
                  <a16:creationId xmlns:a16="http://schemas.microsoft.com/office/drawing/2014/main" id="{00000000-0008-0000-0800-000016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57367" name="Group Box 23" hidden="1">
              <a:extLst>
                <a:ext uri="{63B3BB69-23CF-44E3-9099-C40C66FF867C}">
                  <a14:compatExt spid="_x0000_s57367"/>
                </a:ext>
                <a:ext uri="{FF2B5EF4-FFF2-40B4-BE49-F238E27FC236}">
                  <a16:creationId xmlns:a16="http://schemas.microsoft.com/office/drawing/2014/main" id="{00000000-0008-0000-0800-00001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57368" name="Group Box 24" hidden="1">
              <a:extLst>
                <a:ext uri="{63B3BB69-23CF-44E3-9099-C40C66FF867C}">
                  <a14:compatExt spid="_x0000_s57368"/>
                </a:ext>
                <a:ext uri="{FF2B5EF4-FFF2-40B4-BE49-F238E27FC236}">
                  <a16:creationId xmlns:a16="http://schemas.microsoft.com/office/drawing/2014/main" id="{00000000-0008-0000-0800-00001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57369" name="Group Box 25" hidden="1">
              <a:extLst>
                <a:ext uri="{63B3BB69-23CF-44E3-9099-C40C66FF867C}">
                  <a14:compatExt spid="_x0000_s57369"/>
                </a:ext>
                <a:ext uri="{FF2B5EF4-FFF2-40B4-BE49-F238E27FC236}">
                  <a16:creationId xmlns:a16="http://schemas.microsoft.com/office/drawing/2014/main" id="{00000000-0008-0000-0800-000019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57370" name="Group Box 26" hidden="1">
              <a:extLst>
                <a:ext uri="{63B3BB69-23CF-44E3-9099-C40C66FF867C}">
                  <a14:compatExt spid="_x0000_s57370"/>
                </a:ext>
                <a:ext uri="{FF2B5EF4-FFF2-40B4-BE49-F238E27FC236}">
                  <a16:creationId xmlns:a16="http://schemas.microsoft.com/office/drawing/2014/main" id="{00000000-0008-0000-0800-00001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57371" name="Group Box 27" hidden="1">
              <a:extLst>
                <a:ext uri="{63B3BB69-23CF-44E3-9099-C40C66FF867C}">
                  <a14:compatExt spid="_x0000_s57371"/>
                </a:ext>
                <a:ext uri="{FF2B5EF4-FFF2-40B4-BE49-F238E27FC236}">
                  <a16:creationId xmlns:a16="http://schemas.microsoft.com/office/drawing/2014/main" id="{00000000-0008-0000-0800-00001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8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8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57372" name="Group Box 28" hidden="1">
              <a:extLst>
                <a:ext uri="{63B3BB69-23CF-44E3-9099-C40C66FF867C}">
                  <a14:compatExt spid="_x0000_s57372"/>
                </a:ext>
                <a:ext uri="{FF2B5EF4-FFF2-40B4-BE49-F238E27FC236}">
                  <a16:creationId xmlns:a16="http://schemas.microsoft.com/office/drawing/2014/main" id="{00000000-0008-0000-0800-00001C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57373" name="Group Box 29" hidden="1">
              <a:extLst>
                <a:ext uri="{63B3BB69-23CF-44E3-9099-C40C66FF867C}">
                  <a14:compatExt spid="_x0000_s57373"/>
                </a:ext>
                <a:ext uri="{FF2B5EF4-FFF2-40B4-BE49-F238E27FC236}">
                  <a16:creationId xmlns:a16="http://schemas.microsoft.com/office/drawing/2014/main" id="{00000000-0008-0000-0800-00001D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5975799" y="8239850"/>
              <a:ext cx="220577" cy="694590"/>
              <a:chOff x="5767594" y="8168748"/>
              <a:chExt cx="217610" cy="792431"/>
            </a:xfrm>
          </xdr:grpSpPr>
          <xdr:sp macro="" textlink="">
            <xdr:nvSpPr>
              <xdr:cNvPr id="57374" name="Option Button 30" hidden="1">
                <a:extLst>
                  <a:ext uri="{63B3BB69-23CF-44E3-9099-C40C66FF867C}">
                    <a14:compatExt spid="_x0000_s57374"/>
                  </a:ext>
                  <a:ext uri="{FF2B5EF4-FFF2-40B4-BE49-F238E27FC236}">
                    <a16:creationId xmlns:a16="http://schemas.microsoft.com/office/drawing/2014/main" id="{00000000-0008-0000-0800-00001EE00000}"/>
                  </a:ext>
                </a:extLst>
              </xdr:cNvPr>
              <xdr:cNvSpPr/>
            </xdr:nvSpPr>
            <xdr:spPr bwMode="auto">
              <a:xfrm>
                <a:off x="5768131" y="8168748"/>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75" name="Option Button 31" hidden="1">
                <a:extLst>
                  <a:ext uri="{63B3BB69-23CF-44E3-9099-C40C66FF867C}">
                    <a14:compatExt spid="_x0000_s57375"/>
                  </a:ext>
                  <a:ext uri="{FF2B5EF4-FFF2-40B4-BE49-F238E27FC236}">
                    <a16:creationId xmlns:a16="http://schemas.microsoft.com/office/drawing/2014/main" id="{00000000-0008-0000-0800-00001FE00000}"/>
                  </a:ext>
                </a:extLst>
              </xdr:cNvPr>
              <xdr:cNvSpPr/>
            </xdr:nvSpPr>
            <xdr:spPr bwMode="auto">
              <a:xfrm>
                <a:off x="5767594" y="8723053"/>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8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800-00001D000000}"/>
                </a:ext>
              </a:extLst>
            </xdr:cNvPr>
            <xdr:cNvGrpSpPr>
              <a:grpSpLocks/>
            </xdr:cNvGrpSpPr>
          </xdr:nvGrpSpPr>
          <xdr:grpSpPr bwMode="auto">
            <a:xfrm>
              <a:off x="5972175" y="4276725"/>
              <a:ext cx="304800" cy="419100"/>
              <a:chOff x="45017" y="37725"/>
              <a:chExt cx="3039" cy="4869"/>
            </a:xfrm>
          </xdr:grpSpPr>
          <xdr:sp macro="" textlink="">
            <xdr:nvSpPr>
              <xdr:cNvPr id="57376" name="Option Button 32" hidden="1">
                <a:extLst>
                  <a:ext uri="{63B3BB69-23CF-44E3-9099-C40C66FF867C}">
                    <a14:compatExt spid="_x0000_s57376"/>
                  </a:ext>
                  <a:ext uri="{FF2B5EF4-FFF2-40B4-BE49-F238E27FC236}">
                    <a16:creationId xmlns:a16="http://schemas.microsoft.com/office/drawing/2014/main" id="{00000000-0008-0000-0800-000020E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77" name="Option Button 33" hidden="1">
                <a:extLst>
                  <a:ext uri="{63B3BB69-23CF-44E3-9099-C40C66FF867C}">
                    <a14:compatExt spid="_x0000_s57377"/>
                  </a:ext>
                  <a:ext uri="{FF2B5EF4-FFF2-40B4-BE49-F238E27FC236}">
                    <a16:creationId xmlns:a16="http://schemas.microsoft.com/office/drawing/2014/main" id="{00000000-0008-0000-0800-000021E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8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800-000022000000}"/>
                </a:ext>
              </a:extLst>
            </xdr:cNvPr>
            <xdr:cNvGrpSpPr>
              <a:grpSpLocks/>
            </xdr:cNvGrpSpPr>
          </xdr:nvGrpSpPr>
          <xdr:grpSpPr bwMode="auto">
            <a:xfrm>
              <a:off x="5972175" y="5715000"/>
              <a:ext cx="304800" cy="714375"/>
              <a:chOff x="57631" y="54838"/>
              <a:chExt cx="3018" cy="7876"/>
            </a:xfrm>
          </xdr:grpSpPr>
          <xdr:sp macro="" textlink="">
            <xdr:nvSpPr>
              <xdr:cNvPr id="57378" name="Option Button 34" hidden="1">
                <a:extLst>
                  <a:ext uri="{63B3BB69-23CF-44E3-9099-C40C66FF867C}">
                    <a14:compatExt spid="_x0000_s57378"/>
                  </a:ext>
                  <a:ext uri="{FF2B5EF4-FFF2-40B4-BE49-F238E27FC236}">
                    <a16:creationId xmlns:a16="http://schemas.microsoft.com/office/drawing/2014/main" id="{00000000-0008-0000-0800-000022E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79" name="Option Button 35" hidden="1">
                <a:extLst>
                  <a:ext uri="{63B3BB69-23CF-44E3-9099-C40C66FF867C}">
                    <a14:compatExt spid="_x0000_s57379"/>
                  </a:ext>
                  <a:ext uri="{FF2B5EF4-FFF2-40B4-BE49-F238E27FC236}">
                    <a16:creationId xmlns:a16="http://schemas.microsoft.com/office/drawing/2014/main" id="{00000000-0008-0000-0800-000023E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80" name="Option Button 36" hidden="1">
                <a:extLst>
                  <a:ext uri="{63B3BB69-23CF-44E3-9099-C40C66FF867C}">
                    <a14:compatExt spid="_x0000_s57380"/>
                  </a:ext>
                  <a:ext uri="{FF2B5EF4-FFF2-40B4-BE49-F238E27FC236}">
                    <a16:creationId xmlns:a16="http://schemas.microsoft.com/office/drawing/2014/main" id="{00000000-0008-0000-0800-000024E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8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8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8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8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8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8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800-00002C000000}"/>
                </a:ext>
              </a:extLst>
            </xdr:cNvPr>
            <xdr:cNvGrpSpPr>
              <a:grpSpLocks/>
            </xdr:cNvGrpSpPr>
          </xdr:nvGrpSpPr>
          <xdr:grpSpPr bwMode="auto">
            <a:xfrm>
              <a:off x="4598553" y="7408601"/>
              <a:ext cx="232948" cy="707094"/>
              <a:chOff x="45321" y="72871"/>
              <a:chExt cx="2304" cy="6586"/>
            </a:xfrm>
          </xdr:grpSpPr>
          <xdr:sp macro="" textlink="">
            <xdr:nvSpPr>
              <xdr:cNvPr id="57381" name="Option Button 37" hidden="1">
                <a:extLst>
                  <a:ext uri="{63B3BB69-23CF-44E3-9099-C40C66FF867C}">
                    <a14:compatExt spid="_x0000_s57381"/>
                  </a:ext>
                  <a:ext uri="{FF2B5EF4-FFF2-40B4-BE49-F238E27FC236}">
                    <a16:creationId xmlns:a16="http://schemas.microsoft.com/office/drawing/2014/main" id="{00000000-0008-0000-0800-000025E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82" name="Option Button 38" hidden="1">
                <a:extLst>
                  <a:ext uri="{63B3BB69-23CF-44E3-9099-C40C66FF867C}">
                    <a14:compatExt spid="_x0000_s57382"/>
                  </a:ext>
                  <a:ext uri="{FF2B5EF4-FFF2-40B4-BE49-F238E27FC236}">
                    <a16:creationId xmlns:a16="http://schemas.microsoft.com/office/drawing/2014/main" id="{00000000-0008-0000-0800-000026E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8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8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800-000031000000}"/>
                </a:ext>
              </a:extLst>
            </xdr:cNvPr>
            <xdr:cNvGrpSpPr/>
          </xdr:nvGrpSpPr>
          <xdr:grpSpPr>
            <a:xfrm>
              <a:off x="4609256" y="8232477"/>
              <a:ext cx="200248" cy="744722"/>
              <a:chOff x="4538988" y="8166017"/>
              <a:chExt cx="208649" cy="749793"/>
            </a:xfrm>
          </xdr:grpSpPr>
          <xdr:sp macro="" textlink="">
            <xdr:nvSpPr>
              <xdr:cNvPr id="57383" name="Option Button 39" hidden="1">
                <a:extLst>
                  <a:ext uri="{63B3BB69-23CF-44E3-9099-C40C66FF867C}">
                    <a14:compatExt spid="_x0000_s57383"/>
                  </a:ext>
                  <a:ext uri="{FF2B5EF4-FFF2-40B4-BE49-F238E27FC236}">
                    <a16:creationId xmlns:a16="http://schemas.microsoft.com/office/drawing/2014/main" id="{00000000-0008-0000-0800-000027E00000}"/>
                  </a:ext>
                </a:extLst>
              </xdr:cNvPr>
              <xdr:cNvSpPr/>
            </xdr:nvSpPr>
            <xdr:spPr bwMode="auto">
              <a:xfrm>
                <a:off x="4540528" y="8166017"/>
                <a:ext cx="207109" cy="2403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84" name="Option Button 40" hidden="1">
                <a:extLst>
                  <a:ext uri="{63B3BB69-23CF-44E3-9099-C40C66FF867C}">
                    <a14:compatExt spid="_x0000_s57384"/>
                  </a:ext>
                  <a:ext uri="{FF2B5EF4-FFF2-40B4-BE49-F238E27FC236}">
                    <a16:creationId xmlns:a16="http://schemas.microsoft.com/office/drawing/2014/main" id="{00000000-0008-0000-0800-000028E00000}"/>
                  </a:ext>
                </a:extLst>
              </xdr:cNvPr>
              <xdr:cNvSpPr/>
            </xdr:nvSpPr>
            <xdr:spPr bwMode="auto">
              <a:xfrm>
                <a:off x="4538988" y="8640695"/>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57385" name="Group Box 41" hidden="1">
              <a:extLst>
                <a:ext uri="{63B3BB69-23CF-44E3-9099-C40C66FF867C}">
                  <a14:compatExt spid="_x0000_s57385"/>
                </a:ext>
                <a:ext uri="{FF2B5EF4-FFF2-40B4-BE49-F238E27FC236}">
                  <a16:creationId xmlns:a16="http://schemas.microsoft.com/office/drawing/2014/main" id="{00000000-0008-0000-0800-000029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800-000032000000}"/>
                </a:ext>
              </a:extLst>
            </xdr:cNvPr>
            <xdr:cNvGrpSpPr/>
          </xdr:nvGrpSpPr>
          <xdr:grpSpPr>
            <a:xfrm>
              <a:off x="5980567" y="7395550"/>
              <a:ext cx="304802" cy="710980"/>
              <a:chOff x="5809589" y="7290614"/>
              <a:chExt cx="301595" cy="707491"/>
            </a:xfrm>
          </xdr:grpSpPr>
          <xdr:sp macro="" textlink="">
            <xdr:nvSpPr>
              <xdr:cNvPr id="57386" name="Option Button 42" hidden="1">
                <a:extLst>
                  <a:ext uri="{63B3BB69-23CF-44E3-9099-C40C66FF867C}">
                    <a14:compatExt spid="_x0000_s57386"/>
                  </a:ext>
                  <a:ext uri="{FF2B5EF4-FFF2-40B4-BE49-F238E27FC236}">
                    <a16:creationId xmlns:a16="http://schemas.microsoft.com/office/drawing/2014/main" id="{00000000-0008-0000-0800-00002AE00000}"/>
                  </a:ext>
                </a:extLst>
              </xdr:cNvPr>
              <xdr:cNvSpPr/>
            </xdr:nvSpPr>
            <xdr:spPr bwMode="auto">
              <a:xfrm>
                <a:off x="5809589" y="7290614"/>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87" name="Option Button 43" hidden="1">
                <a:extLst>
                  <a:ext uri="{63B3BB69-23CF-44E3-9099-C40C66FF867C}">
                    <a14:compatExt spid="_x0000_s57387"/>
                  </a:ext>
                  <a:ext uri="{FF2B5EF4-FFF2-40B4-BE49-F238E27FC236}">
                    <a16:creationId xmlns:a16="http://schemas.microsoft.com/office/drawing/2014/main" id="{00000000-0008-0000-0800-00002BE00000}"/>
                  </a:ext>
                </a:extLst>
              </xdr:cNvPr>
              <xdr:cNvSpPr/>
            </xdr:nvSpPr>
            <xdr:spPr bwMode="auto">
              <a:xfrm>
                <a:off x="5809590" y="775253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8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8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8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8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8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8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8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800-00003A000000}"/>
                </a:ext>
              </a:extLst>
            </xdr:cNvPr>
            <xdr:cNvGrpSpPr>
              <a:grpSpLocks/>
            </xdr:cNvGrpSpPr>
          </xdr:nvGrpSpPr>
          <xdr:grpSpPr bwMode="auto">
            <a:xfrm>
              <a:off x="5972175" y="4857750"/>
              <a:ext cx="304800" cy="685800"/>
              <a:chOff x="57686" y="45007"/>
              <a:chExt cx="3018" cy="8207"/>
            </a:xfrm>
          </xdr:grpSpPr>
          <xdr:sp macro="" textlink="">
            <xdr:nvSpPr>
              <xdr:cNvPr id="57388" name="Option Button 44" hidden="1">
                <a:extLst>
                  <a:ext uri="{63B3BB69-23CF-44E3-9099-C40C66FF867C}">
                    <a14:compatExt spid="_x0000_s57388"/>
                  </a:ext>
                  <a:ext uri="{FF2B5EF4-FFF2-40B4-BE49-F238E27FC236}">
                    <a16:creationId xmlns:a16="http://schemas.microsoft.com/office/drawing/2014/main" id="{00000000-0008-0000-0800-00002CE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89" name="Option Button 45" hidden="1">
                <a:extLst>
                  <a:ext uri="{63B3BB69-23CF-44E3-9099-C40C66FF867C}">
                    <a14:compatExt spid="_x0000_s57389"/>
                  </a:ext>
                  <a:ext uri="{FF2B5EF4-FFF2-40B4-BE49-F238E27FC236}">
                    <a16:creationId xmlns:a16="http://schemas.microsoft.com/office/drawing/2014/main" id="{00000000-0008-0000-0800-00002DE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90" name="Option Button 46" hidden="1">
                <a:extLst>
                  <a:ext uri="{63B3BB69-23CF-44E3-9099-C40C66FF867C}">
                    <a14:compatExt spid="_x0000_s57390"/>
                  </a:ext>
                  <a:ext uri="{FF2B5EF4-FFF2-40B4-BE49-F238E27FC236}">
                    <a16:creationId xmlns:a16="http://schemas.microsoft.com/office/drawing/2014/main" id="{00000000-0008-0000-0800-00002EE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800-00003B000000}"/>
                </a:ext>
              </a:extLst>
            </xdr:cNvPr>
            <xdr:cNvGrpSpPr>
              <a:grpSpLocks/>
            </xdr:cNvGrpSpPr>
          </xdr:nvGrpSpPr>
          <xdr:grpSpPr bwMode="auto">
            <a:xfrm>
              <a:off x="5972175" y="6581775"/>
              <a:ext cx="304800" cy="685800"/>
              <a:chOff x="57631" y="54838"/>
              <a:chExt cx="3018" cy="7963"/>
            </a:xfrm>
          </xdr:grpSpPr>
          <xdr:sp macro="" textlink="">
            <xdr:nvSpPr>
              <xdr:cNvPr id="57391" name="Option Button 47" hidden="1">
                <a:extLst>
                  <a:ext uri="{63B3BB69-23CF-44E3-9099-C40C66FF867C}">
                    <a14:compatExt spid="_x0000_s57391"/>
                  </a:ext>
                  <a:ext uri="{FF2B5EF4-FFF2-40B4-BE49-F238E27FC236}">
                    <a16:creationId xmlns:a16="http://schemas.microsoft.com/office/drawing/2014/main" id="{00000000-0008-0000-0800-00002FE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92" name="Option Button 48" hidden="1">
                <a:extLst>
                  <a:ext uri="{63B3BB69-23CF-44E3-9099-C40C66FF867C}">
                    <a14:compatExt spid="_x0000_s57392"/>
                  </a:ext>
                  <a:ext uri="{FF2B5EF4-FFF2-40B4-BE49-F238E27FC236}">
                    <a16:creationId xmlns:a16="http://schemas.microsoft.com/office/drawing/2014/main" id="{00000000-0008-0000-0800-000030E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93" name="Option Button 49" hidden="1">
                <a:extLst>
                  <a:ext uri="{63B3BB69-23CF-44E3-9099-C40C66FF867C}">
                    <a14:compatExt spid="_x0000_s57393"/>
                  </a:ext>
                  <a:ext uri="{FF2B5EF4-FFF2-40B4-BE49-F238E27FC236}">
                    <a16:creationId xmlns:a16="http://schemas.microsoft.com/office/drawing/2014/main" id="{00000000-0008-0000-0800-000031E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omments" Target="../comments1.xml" />
  <Relationship Id="rId5" Type="http://schemas.openxmlformats.org/officeDocument/2006/relationships/ctrlProp" Target="../ctrlProps/ctrlProp2.xml" />
  <Relationship Id="rId61" Type="http://schemas.openxmlformats.org/officeDocument/2006/relationships/ctrlProp" Target="../ctrlProps/ctrlProp58.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s>
</file>

<file path=xl/worksheets/_rels/sheet10.xml.rels>&#65279;<?xml version="1.0" encoding="utf-8" standalone="yes"?>
<Relationships xmlns="http://schemas.openxmlformats.org/package/2006/relationships">
  <Relationship Id="rId13" Type="http://schemas.openxmlformats.org/officeDocument/2006/relationships/ctrlProp" Target="../ctrlProps/ctrlProp464.xml" />
  <Relationship Id="rId18" Type="http://schemas.openxmlformats.org/officeDocument/2006/relationships/ctrlProp" Target="../ctrlProps/ctrlProp469.xml" />
  <Relationship Id="rId26" Type="http://schemas.openxmlformats.org/officeDocument/2006/relationships/ctrlProp" Target="../ctrlProps/ctrlProp477.xml" />
  <Relationship Id="rId39" Type="http://schemas.openxmlformats.org/officeDocument/2006/relationships/ctrlProp" Target="../ctrlProps/ctrlProp490.xml" />
  <Relationship Id="rId21" Type="http://schemas.openxmlformats.org/officeDocument/2006/relationships/ctrlProp" Target="../ctrlProps/ctrlProp472.xml" />
  <Relationship Id="rId34" Type="http://schemas.openxmlformats.org/officeDocument/2006/relationships/ctrlProp" Target="../ctrlProps/ctrlProp485.xml" />
  <Relationship Id="rId42" Type="http://schemas.openxmlformats.org/officeDocument/2006/relationships/ctrlProp" Target="../ctrlProps/ctrlProp493.xml" />
  <Relationship Id="rId47" Type="http://schemas.openxmlformats.org/officeDocument/2006/relationships/ctrlProp" Target="../ctrlProps/ctrlProp498.xml" />
  <Relationship Id="rId50" Type="http://schemas.openxmlformats.org/officeDocument/2006/relationships/ctrlProp" Target="../ctrlProps/ctrlProp501.xml" />
  <Relationship Id="rId7" Type="http://schemas.openxmlformats.org/officeDocument/2006/relationships/ctrlProp" Target="../ctrlProps/ctrlProp458.xml" />
  <Relationship Id="rId2" Type="http://schemas.openxmlformats.org/officeDocument/2006/relationships/drawing" Target="../drawings/drawing10.xml" />
  <Relationship Id="rId16" Type="http://schemas.openxmlformats.org/officeDocument/2006/relationships/ctrlProp" Target="../ctrlProps/ctrlProp467.xml" />
  <Relationship Id="rId29" Type="http://schemas.openxmlformats.org/officeDocument/2006/relationships/ctrlProp" Target="../ctrlProps/ctrlProp480.xml" />
  <Relationship Id="rId11" Type="http://schemas.openxmlformats.org/officeDocument/2006/relationships/ctrlProp" Target="../ctrlProps/ctrlProp462.xml" />
  <Relationship Id="rId24" Type="http://schemas.openxmlformats.org/officeDocument/2006/relationships/ctrlProp" Target="../ctrlProps/ctrlProp475.xml" />
  <Relationship Id="rId32" Type="http://schemas.openxmlformats.org/officeDocument/2006/relationships/ctrlProp" Target="../ctrlProps/ctrlProp483.xml" />
  <Relationship Id="rId37" Type="http://schemas.openxmlformats.org/officeDocument/2006/relationships/ctrlProp" Target="../ctrlProps/ctrlProp488.xml" />
  <Relationship Id="rId40" Type="http://schemas.openxmlformats.org/officeDocument/2006/relationships/ctrlProp" Target="../ctrlProps/ctrlProp491.xml" />
  <Relationship Id="rId45" Type="http://schemas.openxmlformats.org/officeDocument/2006/relationships/ctrlProp" Target="../ctrlProps/ctrlProp496.xml" />
  <Relationship Id="rId53" Type="http://schemas.openxmlformats.org/officeDocument/2006/relationships/comments" Target="../comments10.xml" />
  <Relationship Id="rId5" Type="http://schemas.openxmlformats.org/officeDocument/2006/relationships/ctrlProp" Target="../ctrlProps/ctrlProp456.xml" />
  <Relationship Id="rId10" Type="http://schemas.openxmlformats.org/officeDocument/2006/relationships/ctrlProp" Target="../ctrlProps/ctrlProp461.xml" />
  <Relationship Id="rId19" Type="http://schemas.openxmlformats.org/officeDocument/2006/relationships/ctrlProp" Target="../ctrlProps/ctrlProp470.xml" />
  <Relationship Id="rId31" Type="http://schemas.openxmlformats.org/officeDocument/2006/relationships/ctrlProp" Target="../ctrlProps/ctrlProp482.xml" />
  <Relationship Id="rId44" Type="http://schemas.openxmlformats.org/officeDocument/2006/relationships/ctrlProp" Target="../ctrlProps/ctrlProp495.xml" />
  <Relationship Id="rId52" Type="http://schemas.openxmlformats.org/officeDocument/2006/relationships/ctrlProp" Target="../ctrlProps/ctrlProp503.xml" />
  <Relationship Id="rId4" Type="http://schemas.openxmlformats.org/officeDocument/2006/relationships/ctrlProp" Target="../ctrlProps/ctrlProp455.xml" />
  <Relationship Id="rId9" Type="http://schemas.openxmlformats.org/officeDocument/2006/relationships/ctrlProp" Target="../ctrlProps/ctrlProp460.xml" />
  <Relationship Id="rId14" Type="http://schemas.openxmlformats.org/officeDocument/2006/relationships/ctrlProp" Target="../ctrlProps/ctrlProp465.xml" />
  <Relationship Id="rId22" Type="http://schemas.openxmlformats.org/officeDocument/2006/relationships/ctrlProp" Target="../ctrlProps/ctrlProp473.xml" />
  <Relationship Id="rId27" Type="http://schemas.openxmlformats.org/officeDocument/2006/relationships/ctrlProp" Target="../ctrlProps/ctrlProp478.xml" />
  <Relationship Id="rId30" Type="http://schemas.openxmlformats.org/officeDocument/2006/relationships/ctrlProp" Target="../ctrlProps/ctrlProp481.xml" />
  <Relationship Id="rId35" Type="http://schemas.openxmlformats.org/officeDocument/2006/relationships/ctrlProp" Target="../ctrlProps/ctrlProp486.xml" />
  <Relationship Id="rId43" Type="http://schemas.openxmlformats.org/officeDocument/2006/relationships/ctrlProp" Target="../ctrlProps/ctrlProp494.xml" />
  <Relationship Id="rId48" Type="http://schemas.openxmlformats.org/officeDocument/2006/relationships/ctrlProp" Target="../ctrlProps/ctrlProp499.xml" />
  <Relationship Id="rId8" Type="http://schemas.openxmlformats.org/officeDocument/2006/relationships/ctrlProp" Target="../ctrlProps/ctrlProp459.xml" />
  <Relationship Id="rId51" Type="http://schemas.openxmlformats.org/officeDocument/2006/relationships/ctrlProp" Target="../ctrlProps/ctrlProp502.xml" />
  <Relationship Id="rId3" Type="http://schemas.openxmlformats.org/officeDocument/2006/relationships/vmlDrawing" Target="../drawings/vmlDrawing10.vml" />
  <Relationship Id="rId12" Type="http://schemas.openxmlformats.org/officeDocument/2006/relationships/ctrlProp" Target="../ctrlProps/ctrlProp463.xml" />
  <Relationship Id="rId17" Type="http://schemas.openxmlformats.org/officeDocument/2006/relationships/ctrlProp" Target="../ctrlProps/ctrlProp468.xml" />
  <Relationship Id="rId25" Type="http://schemas.openxmlformats.org/officeDocument/2006/relationships/ctrlProp" Target="../ctrlProps/ctrlProp476.xml" />
  <Relationship Id="rId33" Type="http://schemas.openxmlformats.org/officeDocument/2006/relationships/ctrlProp" Target="../ctrlProps/ctrlProp484.xml" />
  <Relationship Id="rId38" Type="http://schemas.openxmlformats.org/officeDocument/2006/relationships/ctrlProp" Target="../ctrlProps/ctrlProp489.xml" />
  <Relationship Id="rId46" Type="http://schemas.openxmlformats.org/officeDocument/2006/relationships/ctrlProp" Target="../ctrlProps/ctrlProp497.xml" />
  <Relationship Id="rId20" Type="http://schemas.openxmlformats.org/officeDocument/2006/relationships/ctrlProp" Target="../ctrlProps/ctrlProp471.xml" />
  <Relationship Id="rId41" Type="http://schemas.openxmlformats.org/officeDocument/2006/relationships/ctrlProp" Target="../ctrlProps/ctrlProp492.xml" />
  <Relationship Id="rId6" Type="http://schemas.openxmlformats.org/officeDocument/2006/relationships/ctrlProp" Target="../ctrlProps/ctrlProp457.xml" />
  <Relationship Id="rId15" Type="http://schemas.openxmlformats.org/officeDocument/2006/relationships/ctrlProp" Target="../ctrlProps/ctrlProp466.xml" />
  <Relationship Id="rId23" Type="http://schemas.openxmlformats.org/officeDocument/2006/relationships/ctrlProp" Target="../ctrlProps/ctrlProp474.xml" />
  <Relationship Id="rId28" Type="http://schemas.openxmlformats.org/officeDocument/2006/relationships/ctrlProp" Target="../ctrlProps/ctrlProp479.xml" />
  <Relationship Id="rId36" Type="http://schemas.openxmlformats.org/officeDocument/2006/relationships/ctrlProp" Target="../ctrlProps/ctrlProp487.xml" />
  <Relationship Id="rId49" Type="http://schemas.openxmlformats.org/officeDocument/2006/relationships/ctrlProp" Target="../ctrlProps/ctrlProp500.xml" />
</Relationships>
</file>

<file path=xl/worksheets/_rels/sheet11.xml.rels>&#65279;<?xml version="1.0" encoding="utf-8" standalone="yes"?>
<Relationships xmlns="http://schemas.openxmlformats.org/package/2006/relationships">
  <Relationship Id="rId13" Type="http://schemas.openxmlformats.org/officeDocument/2006/relationships/ctrlProp" Target="../ctrlProps/ctrlProp513.xml" />
  <Relationship Id="rId18" Type="http://schemas.openxmlformats.org/officeDocument/2006/relationships/ctrlProp" Target="../ctrlProps/ctrlProp518.xml" />
  <Relationship Id="rId26" Type="http://schemas.openxmlformats.org/officeDocument/2006/relationships/ctrlProp" Target="../ctrlProps/ctrlProp526.xml" />
  <Relationship Id="rId39" Type="http://schemas.openxmlformats.org/officeDocument/2006/relationships/ctrlProp" Target="../ctrlProps/ctrlProp539.xml" />
  <Relationship Id="rId21" Type="http://schemas.openxmlformats.org/officeDocument/2006/relationships/ctrlProp" Target="../ctrlProps/ctrlProp521.xml" />
  <Relationship Id="rId34" Type="http://schemas.openxmlformats.org/officeDocument/2006/relationships/ctrlProp" Target="../ctrlProps/ctrlProp534.xml" />
  <Relationship Id="rId42" Type="http://schemas.openxmlformats.org/officeDocument/2006/relationships/ctrlProp" Target="../ctrlProps/ctrlProp542.xml" />
  <Relationship Id="rId47" Type="http://schemas.openxmlformats.org/officeDocument/2006/relationships/ctrlProp" Target="../ctrlProps/ctrlProp547.xml" />
  <Relationship Id="rId50" Type="http://schemas.openxmlformats.org/officeDocument/2006/relationships/ctrlProp" Target="../ctrlProps/ctrlProp550.xml" />
  <Relationship Id="rId7" Type="http://schemas.openxmlformats.org/officeDocument/2006/relationships/ctrlProp" Target="../ctrlProps/ctrlProp507.xml" />
  <Relationship Id="rId2" Type="http://schemas.openxmlformats.org/officeDocument/2006/relationships/drawing" Target="../drawings/drawing11.xml" />
  <Relationship Id="rId16" Type="http://schemas.openxmlformats.org/officeDocument/2006/relationships/ctrlProp" Target="../ctrlProps/ctrlProp516.xml" />
  <Relationship Id="rId29" Type="http://schemas.openxmlformats.org/officeDocument/2006/relationships/ctrlProp" Target="../ctrlProps/ctrlProp529.xml" />
  <Relationship Id="rId11" Type="http://schemas.openxmlformats.org/officeDocument/2006/relationships/ctrlProp" Target="../ctrlProps/ctrlProp511.xml" />
  <Relationship Id="rId24" Type="http://schemas.openxmlformats.org/officeDocument/2006/relationships/ctrlProp" Target="../ctrlProps/ctrlProp524.xml" />
  <Relationship Id="rId32" Type="http://schemas.openxmlformats.org/officeDocument/2006/relationships/ctrlProp" Target="../ctrlProps/ctrlProp532.xml" />
  <Relationship Id="rId37" Type="http://schemas.openxmlformats.org/officeDocument/2006/relationships/ctrlProp" Target="../ctrlProps/ctrlProp537.xml" />
  <Relationship Id="rId40" Type="http://schemas.openxmlformats.org/officeDocument/2006/relationships/ctrlProp" Target="../ctrlProps/ctrlProp540.xml" />
  <Relationship Id="rId45" Type="http://schemas.openxmlformats.org/officeDocument/2006/relationships/ctrlProp" Target="../ctrlProps/ctrlProp545.xml" />
  <Relationship Id="rId53" Type="http://schemas.openxmlformats.org/officeDocument/2006/relationships/comments" Target="../comments11.xml" />
  <Relationship Id="rId5" Type="http://schemas.openxmlformats.org/officeDocument/2006/relationships/ctrlProp" Target="../ctrlProps/ctrlProp505.xml" />
  <Relationship Id="rId10" Type="http://schemas.openxmlformats.org/officeDocument/2006/relationships/ctrlProp" Target="../ctrlProps/ctrlProp510.xml" />
  <Relationship Id="rId19" Type="http://schemas.openxmlformats.org/officeDocument/2006/relationships/ctrlProp" Target="../ctrlProps/ctrlProp519.xml" />
  <Relationship Id="rId31" Type="http://schemas.openxmlformats.org/officeDocument/2006/relationships/ctrlProp" Target="../ctrlProps/ctrlProp531.xml" />
  <Relationship Id="rId44" Type="http://schemas.openxmlformats.org/officeDocument/2006/relationships/ctrlProp" Target="../ctrlProps/ctrlProp544.xml" />
  <Relationship Id="rId52" Type="http://schemas.openxmlformats.org/officeDocument/2006/relationships/ctrlProp" Target="../ctrlProps/ctrlProp552.xml" />
  <Relationship Id="rId4" Type="http://schemas.openxmlformats.org/officeDocument/2006/relationships/ctrlProp" Target="../ctrlProps/ctrlProp504.xml" />
  <Relationship Id="rId9" Type="http://schemas.openxmlformats.org/officeDocument/2006/relationships/ctrlProp" Target="../ctrlProps/ctrlProp509.xml" />
  <Relationship Id="rId14" Type="http://schemas.openxmlformats.org/officeDocument/2006/relationships/ctrlProp" Target="../ctrlProps/ctrlProp514.xml" />
  <Relationship Id="rId22" Type="http://schemas.openxmlformats.org/officeDocument/2006/relationships/ctrlProp" Target="../ctrlProps/ctrlProp522.xml" />
  <Relationship Id="rId27" Type="http://schemas.openxmlformats.org/officeDocument/2006/relationships/ctrlProp" Target="../ctrlProps/ctrlProp527.xml" />
  <Relationship Id="rId30" Type="http://schemas.openxmlformats.org/officeDocument/2006/relationships/ctrlProp" Target="../ctrlProps/ctrlProp530.xml" />
  <Relationship Id="rId35" Type="http://schemas.openxmlformats.org/officeDocument/2006/relationships/ctrlProp" Target="../ctrlProps/ctrlProp535.xml" />
  <Relationship Id="rId43" Type="http://schemas.openxmlformats.org/officeDocument/2006/relationships/ctrlProp" Target="../ctrlProps/ctrlProp543.xml" />
  <Relationship Id="rId48" Type="http://schemas.openxmlformats.org/officeDocument/2006/relationships/ctrlProp" Target="../ctrlProps/ctrlProp548.xml" />
  <Relationship Id="rId8" Type="http://schemas.openxmlformats.org/officeDocument/2006/relationships/ctrlProp" Target="../ctrlProps/ctrlProp508.xml" />
  <Relationship Id="rId51" Type="http://schemas.openxmlformats.org/officeDocument/2006/relationships/ctrlProp" Target="../ctrlProps/ctrlProp551.xml" />
  <Relationship Id="rId3" Type="http://schemas.openxmlformats.org/officeDocument/2006/relationships/vmlDrawing" Target="../drawings/vmlDrawing11.vml" />
  <Relationship Id="rId12" Type="http://schemas.openxmlformats.org/officeDocument/2006/relationships/ctrlProp" Target="../ctrlProps/ctrlProp512.xml" />
  <Relationship Id="rId17" Type="http://schemas.openxmlformats.org/officeDocument/2006/relationships/ctrlProp" Target="../ctrlProps/ctrlProp517.xml" />
  <Relationship Id="rId25" Type="http://schemas.openxmlformats.org/officeDocument/2006/relationships/ctrlProp" Target="../ctrlProps/ctrlProp525.xml" />
  <Relationship Id="rId33" Type="http://schemas.openxmlformats.org/officeDocument/2006/relationships/ctrlProp" Target="../ctrlProps/ctrlProp533.xml" />
  <Relationship Id="rId38" Type="http://schemas.openxmlformats.org/officeDocument/2006/relationships/ctrlProp" Target="../ctrlProps/ctrlProp538.xml" />
  <Relationship Id="rId46" Type="http://schemas.openxmlformats.org/officeDocument/2006/relationships/ctrlProp" Target="../ctrlProps/ctrlProp546.xml" />
  <Relationship Id="rId20" Type="http://schemas.openxmlformats.org/officeDocument/2006/relationships/ctrlProp" Target="../ctrlProps/ctrlProp520.xml" />
  <Relationship Id="rId41" Type="http://schemas.openxmlformats.org/officeDocument/2006/relationships/ctrlProp" Target="../ctrlProps/ctrlProp541.xml" />
  <Relationship Id="rId6" Type="http://schemas.openxmlformats.org/officeDocument/2006/relationships/ctrlProp" Target="../ctrlProps/ctrlProp506.xml" />
  <Relationship Id="rId15" Type="http://schemas.openxmlformats.org/officeDocument/2006/relationships/ctrlProp" Target="../ctrlProps/ctrlProp515.xml" />
  <Relationship Id="rId23" Type="http://schemas.openxmlformats.org/officeDocument/2006/relationships/ctrlProp" Target="../ctrlProps/ctrlProp523.xml" />
  <Relationship Id="rId28" Type="http://schemas.openxmlformats.org/officeDocument/2006/relationships/ctrlProp" Target="../ctrlProps/ctrlProp528.xml" />
  <Relationship Id="rId36" Type="http://schemas.openxmlformats.org/officeDocument/2006/relationships/ctrlProp" Target="../ctrlProps/ctrlProp536.xml" />
  <Relationship Id="rId49" Type="http://schemas.openxmlformats.org/officeDocument/2006/relationships/ctrlProp" Target="../ctrlProps/ctrlProp549.xml" />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3" Type="http://schemas.openxmlformats.org/officeDocument/2006/relationships/ctrlProp" Target="../ctrlProps/ctrlProp72.xml" />
  <Relationship Id="rId18" Type="http://schemas.openxmlformats.org/officeDocument/2006/relationships/ctrlProp" Target="../ctrlProps/ctrlProp77.xml" />
  <Relationship Id="rId26" Type="http://schemas.openxmlformats.org/officeDocument/2006/relationships/ctrlProp" Target="../ctrlProps/ctrlProp85.xml" />
  <Relationship Id="rId39" Type="http://schemas.openxmlformats.org/officeDocument/2006/relationships/ctrlProp" Target="../ctrlProps/ctrlProp98.xml" />
  <Relationship Id="rId21" Type="http://schemas.openxmlformats.org/officeDocument/2006/relationships/ctrlProp" Target="../ctrlProps/ctrlProp80.xml" />
  <Relationship Id="rId34" Type="http://schemas.openxmlformats.org/officeDocument/2006/relationships/ctrlProp" Target="../ctrlProps/ctrlProp93.xml" />
  <Relationship Id="rId42" Type="http://schemas.openxmlformats.org/officeDocument/2006/relationships/ctrlProp" Target="../ctrlProps/ctrlProp101.xml" />
  <Relationship Id="rId47" Type="http://schemas.openxmlformats.org/officeDocument/2006/relationships/ctrlProp" Target="../ctrlProps/ctrlProp106.xml" />
  <Relationship Id="rId50" Type="http://schemas.openxmlformats.org/officeDocument/2006/relationships/ctrlProp" Target="../ctrlProps/ctrlProp109.xml" />
  <Relationship Id="rId7" Type="http://schemas.openxmlformats.org/officeDocument/2006/relationships/ctrlProp" Target="../ctrlProps/ctrlProp66.xml" />
  <Relationship Id="rId2" Type="http://schemas.openxmlformats.org/officeDocument/2006/relationships/drawing" Target="../drawings/drawing2.xml" />
  <Relationship Id="rId16" Type="http://schemas.openxmlformats.org/officeDocument/2006/relationships/ctrlProp" Target="../ctrlProps/ctrlProp75.xml" />
  <Relationship Id="rId29" Type="http://schemas.openxmlformats.org/officeDocument/2006/relationships/ctrlProp" Target="../ctrlProps/ctrlProp88.xml" />
  <Relationship Id="rId11" Type="http://schemas.openxmlformats.org/officeDocument/2006/relationships/ctrlProp" Target="../ctrlProps/ctrlProp70.xml" />
  <Relationship Id="rId24" Type="http://schemas.openxmlformats.org/officeDocument/2006/relationships/ctrlProp" Target="../ctrlProps/ctrlProp83.xml" />
  <Relationship Id="rId32" Type="http://schemas.openxmlformats.org/officeDocument/2006/relationships/ctrlProp" Target="../ctrlProps/ctrlProp91.xml" />
  <Relationship Id="rId37" Type="http://schemas.openxmlformats.org/officeDocument/2006/relationships/ctrlProp" Target="../ctrlProps/ctrlProp96.xml" />
  <Relationship Id="rId40" Type="http://schemas.openxmlformats.org/officeDocument/2006/relationships/ctrlProp" Target="../ctrlProps/ctrlProp99.xml" />
  <Relationship Id="rId45" Type="http://schemas.openxmlformats.org/officeDocument/2006/relationships/ctrlProp" Target="../ctrlProps/ctrlProp104.xml" />
  <Relationship Id="rId53" Type="http://schemas.openxmlformats.org/officeDocument/2006/relationships/comments" Target="../comments2.xml" />
  <Relationship Id="rId5" Type="http://schemas.openxmlformats.org/officeDocument/2006/relationships/ctrlProp" Target="../ctrlProps/ctrlProp64.xml" />
  <Relationship Id="rId10" Type="http://schemas.openxmlformats.org/officeDocument/2006/relationships/ctrlProp" Target="../ctrlProps/ctrlProp69.xml" />
  <Relationship Id="rId19" Type="http://schemas.openxmlformats.org/officeDocument/2006/relationships/ctrlProp" Target="../ctrlProps/ctrlProp78.xml" />
  <Relationship Id="rId31" Type="http://schemas.openxmlformats.org/officeDocument/2006/relationships/ctrlProp" Target="../ctrlProps/ctrlProp90.xml" />
  <Relationship Id="rId44" Type="http://schemas.openxmlformats.org/officeDocument/2006/relationships/ctrlProp" Target="../ctrlProps/ctrlProp103.xml" />
  <Relationship Id="rId52" Type="http://schemas.openxmlformats.org/officeDocument/2006/relationships/ctrlProp" Target="../ctrlProps/ctrlProp111.xml" />
  <Relationship Id="rId4" Type="http://schemas.openxmlformats.org/officeDocument/2006/relationships/ctrlProp" Target="../ctrlProps/ctrlProp63.xml" />
  <Relationship Id="rId9" Type="http://schemas.openxmlformats.org/officeDocument/2006/relationships/ctrlProp" Target="../ctrlProps/ctrlProp68.xml" />
  <Relationship Id="rId14" Type="http://schemas.openxmlformats.org/officeDocument/2006/relationships/ctrlProp" Target="../ctrlProps/ctrlProp73.xml" />
  <Relationship Id="rId22" Type="http://schemas.openxmlformats.org/officeDocument/2006/relationships/ctrlProp" Target="../ctrlProps/ctrlProp81.xml" />
  <Relationship Id="rId27" Type="http://schemas.openxmlformats.org/officeDocument/2006/relationships/ctrlProp" Target="../ctrlProps/ctrlProp86.xml" />
  <Relationship Id="rId30" Type="http://schemas.openxmlformats.org/officeDocument/2006/relationships/ctrlProp" Target="../ctrlProps/ctrlProp89.xml" />
  <Relationship Id="rId35" Type="http://schemas.openxmlformats.org/officeDocument/2006/relationships/ctrlProp" Target="../ctrlProps/ctrlProp94.xml" />
  <Relationship Id="rId43" Type="http://schemas.openxmlformats.org/officeDocument/2006/relationships/ctrlProp" Target="../ctrlProps/ctrlProp102.xml" />
  <Relationship Id="rId48" Type="http://schemas.openxmlformats.org/officeDocument/2006/relationships/ctrlProp" Target="../ctrlProps/ctrlProp107.xml" />
  <Relationship Id="rId8" Type="http://schemas.openxmlformats.org/officeDocument/2006/relationships/ctrlProp" Target="../ctrlProps/ctrlProp67.xml" />
  <Relationship Id="rId51" Type="http://schemas.openxmlformats.org/officeDocument/2006/relationships/ctrlProp" Target="../ctrlProps/ctrlProp110.xml" />
  <Relationship Id="rId3" Type="http://schemas.openxmlformats.org/officeDocument/2006/relationships/vmlDrawing" Target="../drawings/vmlDrawing2.vml" />
  <Relationship Id="rId12" Type="http://schemas.openxmlformats.org/officeDocument/2006/relationships/ctrlProp" Target="../ctrlProps/ctrlProp71.xml" />
  <Relationship Id="rId17" Type="http://schemas.openxmlformats.org/officeDocument/2006/relationships/ctrlProp" Target="../ctrlProps/ctrlProp76.xml" />
  <Relationship Id="rId25" Type="http://schemas.openxmlformats.org/officeDocument/2006/relationships/ctrlProp" Target="../ctrlProps/ctrlProp84.xml" />
  <Relationship Id="rId33" Type="http://schemas.openxmlformats.org/officeDocument/2006/relationships/ctrlProp" Target="../ctrlProps/ctrlProp92.xml" />
  <Relationship Id="rId38" Type="http://schemas.openxmlformats.org/officeDocument/2006/relationships/ctrlProp" Target="../ctrlProps/ctrlProp97.xml" />
  <Relationship Id="rId46" Type="http://schemas.openxmlformats.org/officeDocument/2006/relationships/ctrlProp" Target="../ctrlProps/ctrlProp105.xml" />
  <Relationship Id="rId20" Type="http://schemas.openxmlformats.org/officeDocument/2006/relationships/ctrlProp" Target="../ctrlProps/ctrlProp79.xml" />
  <Relationship Id="rId41" Type="http://schemas.openxmlformats.org/officeDocument/2006/relationships/ctrlProp" Target="../ctrlProps/ctrlProp100.xml" />
  <Relationship Id="rId6" Type="http://schemas.openxmlformats.org/officeDocument/2006/relationships/ctrlProp" Target="../ctrlProps/ctrlProp65.xml" />
  <Relationship Id="rId15" Type="http://schemas.openxmlformats.org/officeDocument/2006/relationships/ctrlProp" Target="../ctrlProps/ctrlProp74.xml" />
  <Relationship Id="rId23" Type="http://schemas.openxmlformats.org/officeDocument/2006/relationships/ctrlProp" Target="../ctrlProps/ctrlProp82.xml" />
  <Relationship Id="rId28" Type="http://schemas.openxmlformats.org/officeDocument/2006/relationships/ctrlProp" Target="../ctrlProps/ctrlProp87.xml" />
  <Relationship Id="rId36" Type="http://schemas.openxmlformats.org/officeDocument/2006/relationships/ctrlProp" Target="../ctrlProps/ctrlProp95.xml" />
  <Relationship Id="rId49" Type="http://schemas.openxmlformats.org/officeDocument/2006/relationships/ctrlProp" Target="../ctrlProps/ctrlProp108.xm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21.xml" />
  <Relationship Id="rId18" Type="http://schemas.openxmlformats.org/officeDocument/2006/relationships/ctrlProp" Target="../ctrlProps/ctrlProp126.xml" />
  <Relationship Id="rId26" Type="http://schemas.openxmlformats.org/officeDocument/2006/relationships/ctrlProp" Target="../ctrlProps/ctrlProp134.xml" />
  <Relationship Id="rId39" Type="http://schemas.openxmlformats.org/officeDocument/2006/relationships/ctrlProp" Target="../ctrlProps/ctrlProp147.xml" />
  <Relationship Id="rId21" Type="http://schemas.openxmlformats.org/officeDocument/2006/relationships/ctrlProp" Target="../ctrlProps/ctrlProp129.xml" />
  <Relationship Id="rId34" Type="http://schemas.openxmlformats.org/officeDocument/2006/relationships/ctrlProp" Target="../ctrlProps/ctrlProp142.xml" />
  <Relationship Id="rId42" Type="http://schemas.openxmlformats.org/officeDocument/2006/relationships/ctrlProp" Target="../ctrlProps/ctrlProp150.xml" />
  <Relationship Id="rId47" Type="http://schemas.openxmlformats.org/officeDocument/2006/relationships/ctrlProp" Target="../ctrlProps/ctrlProp155.xml" />
  <Relationship Id="rId50" Type="http://schemas.openxmlformats.org/officeDocument/2006/relationships/ctrlProp" Target="../ctrlProps/ctrlProp158.xml" />
  <Relationship Id="rId7" Type="http://schemas.openxmlformats.org/officeDocument/2006/relationships/ctrlProp" Target="../ctrlProps/ctrlProp115.xml" />
  <Relationship Id="rId2" Type="http://schemas.openxmlformats.org/officeDocument/2006/relationships/drawing" Target="../drawings/drawing3.xml" />
  <Relationship Id="rId16" Type="http://schemas.openxmlformats.org/officeDocument/2006/relationships/ctrlProp" Target="../ctrlProps/ctrlProp124.xml" />
  <Relationship Id="rId29" Type="http://schemas.openxmlformats.org/officeDocument/2006/relationships/ctrlProp" Target="../ctrlProps/ctrlProp137.xml" />
  <Relationship Id="rId11" Type="http://schemas.openxmlformats.org/officeDocument/2006/relationships/ctrlProp" Target="../ctrlProps/ctrlProp119.xml" />
  <Relationship Id="rId24" Type="http://schemas.openxmlformats.org/officeDocument/2006/relationships/ctrlProp" Target="../ctrlProps/ctrlProp132.xml" />
  <Relationship Id="rId32" Type="http://schemas.openxmlformats.org/officeDocument/2006/relationships/ctrlProp" Target="../ctrlProps/ctrlProp140.xml" />
  <Relationship Id="rId37" Type="http://schemas.openxmlformats.org/officeDocument/2006/relationships/ctrlProp" Target="../ctrlProps/ctrlProp145.xml" />
  <Relationship Id="rId40" Type="http://schemas.openxmlformats.org/officeDocument/2006/relationships/ctrlProp" Target="../ctrlProps/ctrlProp148.xml" />
  <Relationship Id="rId45" Type="http://schemas.openxmlformats.org/officeDocument/2006/relationships/ctrlProp" Target="../ctrlProps/ctrlProp153.xml" />
  <Relationship Id="rId53" Type="http://schemas.openxmlformats.org/officeDocument/2006/relationships/comments" Target="../comments3.xml" />
  <Relationship Id="rId5" Type="http://schemas.openxmlformats.org/officeDocument/2006/relationships/ctrlProp" Target="../ctrlProps/ctrlProp113.xml" />
  <Relationship Id="rId10" Type="http://schemas.openxmlformats.org/officeDocument/2006/relationships/ctrlProp" Target="../ctrlProps/ctrlProp118.xml" />
  <Relationship Id="rId19" Type="http://schemas.openxmlformats.org/officeDocument/2006/relationships/ctrlProp" Target="../ctrlProps/ctrlProp127.xml" />
  <Relationship Id="rId31" Type="http://schemas.openxmlformats.org/officeDocument/2006/relationships/ctrlProp" Target="../ctrlProps/ctrlProp139.xml" />
  <Relationship Id="rId44" Type="http://schemas.openxmlformats.org/officeDocument/2006/relationships/ctrlProp" Target="../ctrlProps/ctrlProp152.xml" />
  <Relationship Id="rId52" Type="http://schemas.openxmlformats.org/officeDocument/2006/relationships/ctrlProp" Target="../ctrlProps/ctrlProp160.xml" />
  <Relationship Id="rId4" Type="http://schemas.openxmlformats.org/officeDocument/2006/relationships/ctrlProp" Target="../ctrlProps/ctrlProp112.xml" />
  <Relationship Id="rId9" Type="http://schemas.openxmlformats.org/officeDocument/2006/relationships/ctrlProp" Target="../ctrlProps/ctrlProp117.xml" />
  <Relationship Id="rId14" Type="http://schemas.openxmlformats.org/officeDocument/2006/relationships/ctrlProp" Target="../ctrlProps/ctrlProp122.xml" />
  <Relationship Id="rId22" Type="http://schemas.openxmlformats.org/officeDocument/2006/relationships/ctrlProp" Target="../ctrlProps/ctrlProp130.xml" />
  <Relationship Id="rId27" Type="http://schemas.openxmlformats.org/officeDocument/2006/relationships/ctrlProp" Target="../ctrlProps/ctrlProp135.xml" />
  <Relationship Id="rId30" Type="http://schemas.openxmlformats.org/officeDocument/2006/relationships/ctrlProp" Target="../ctrlProps/ctrlProp138.xml" />
  <Relationship Id="rId35" Type="http://schemas.openxmlformats.org/officeDocument/2006/relationships/ctrlProp" Target="../ctrlProps/ctrlProp143.xml" />
  <Relationship Id="rId43" Type="http://schemas.openxmlformats.org/officeDocument/2006/relationships/ctrlProp" Target="../ctrlProps/ctrlProp151.xml" />
  <Relationship Id="rId48" Type="http://schemas.openxmlformats.org/officeDocument/2006/relationships/ctrlProp" Target="../ctrlProps/ctrlProp156.xml" />
  <Relationship Id="rId8" Type="http://schemas.openxmlformats.org/officeDocument/2006/relationships/ctrlProp" Target="../ctrlProps/ctrlProp116.xml" />
  <Relationship Id="rId51" Type="http://schemas.openxmlformats.org/officeDocument/2006/relationships/ctrlProp" Target="../ctrlProps/ctrlProp159.xml" />
  <Relationship Id="rId3" Type="http://schemas.openxmlformats.org/officeDocument/2006/relationships/vmlDrawing" Target="../drawings/vmlDrawing3.vml" />
  <Relationship Id="rId12" Type="http://schemas.openxmlformats.org/officeDocument/2006/relationships/ctrlProp" Target="../ctrlProps/ctrlProp120.xml" />
  <Relationship Id="rId17" Type="http://schemas.openxmlformats.org/officeDocument/2006/relationships/ctrlProp" Target="../ctrlProps/ctrlProp125.xml" />
  <Relationship Id="rId25" Type="http://schemas.openxmlformats.org/officeDocument/2006/relationships/ctrlProp" Target="../ctrlProps/ctrlProp133.xml" />
  <Relationship Id="rId33" Type="http://schemas.openxmlformats.org/officeDocument/2006/relationships/ctrlProp" Target="../ctrlProps/ctrlProp141.xml" />
  <Relationship Id="rId38" Type="http://schemas.openxmlformats.org/officeDocument/2006/relationships/ctrlProp" Target="../ctrlProps/ctrlProp146.xml" />
  <Relationship Id="rId46" Type="http://schemas.openxmlformats.org/officeDocument/2006/relationships/ctrlProp" Target="../ctrlProps/ctrlProp154.xml" />
  <Relationship Id="rId20" Type="http://schemas.openxmlformats.org/officeDocument/2006/relationships/ctrlProp" Target="../ctrlProps/ctrlProp128.xml" />
  <Relationship Id="rId41" Type="http://schemas.openxmlformats.org/officeDocument/2006/relationships/ctrlProp" Target="../ctrlProps/ctrlProp149.xml" />
  <Relationship Id="rId6" Type="http://schemas.openxmlformats.org/officeDocument/2006/relationships/ctrlProp" Target="../ctrlProps/ctrlProp114.xml" />
  <Relationship Id="rId15" Type="http://schemas.openxmlformats.org/officeDocument/2006/relationships/ctrlProp" Target="../ctrlProps/ctrlProp123.xml" />
  <Relationship Id="rId23" Type="http://schemas.openxmlformats.org/officeDocument/2006/relationships/ctrlProp" Target="../ctrlProps/ctrlProp131.xml" />
  <Relationship Id="rId28" Type="http://schemas.openxmlformats.org/officeDocument/2006/relationships/ctrlProp" Target="../ctrlProps/ctrlProp136.xml" />
  <Relationship Id="rId36" Type="http://schemas.openxmlformats.org/officeDocument/2006/relationships/ctrlProp" Target="../ctrlProps/ctrlProp144.xml" />
  <Relationship Id="rId49" Type="http://schemas.openxmlformats.org/officeDocument/2006/relationships/ctrlProp" Target="../ctrlProps/ctrlProp157.xml" />
</Relationships>
</file>

<file path=xl/worksheets/_rels/sheet4.xml.rels>&#65279;<?xml version="1.0" encoding="utf-8" standalone="yes"?>
<Relationships xmlns="http://schemas.openxmlformats.org/package/2006/relationships">
  <Relationship Id="rId13" Type="http://schemas.openxmlformats.org/officeDocument/2006/relationships/ctrlProp" Target="../ctrlProps/ctrlProp170.xml" />
  <Relationship Id="rId18" Type="http://schemas.openxmlformats.org/officeDocument/2006/relationships/ctrlProp" Target="../ctrlProps/ctrlProp175.xml" />
  <Relationship Id="rId26" Type="http://schemas.openxmlformats.org/officeDocument/2006/relationships/ctrlProp" Target="../ctrlProps/ctrlProp183.xml" />
  <Relationship Id="rId39" Type="http://schemas.openxmlformats.org/officeDocument/2006/relationships/ctrlProp" Target="../ctrlProps/ctrlProp196.xml" />
  <Relationship Id="rId21" Type="http://schemas.openxmlformats.org/officeDocument/2006/relationships/ctrlProp" Target="../ctrlProps/ctrlProp178.xml" />
  <Relationship Id="rId34" Type="http://schemas.openxmlformats.org/officeDocument/2006/relationships/ctrlProp" Target="../ctrlProps/ctrlProp191.xml" />
  <Relationship Id="rId42" Type="http://schemas.openxmlformats.org/officeDocument/2006/relationships/ctrlProp" Target="../ctrlProps/ctrlProp199.xml" />
  <Relationship Id="rId47" Type="http://schemas.openxmlformats.org/officeDocument/2006/relationships/ctrlProp" Target="../ctrlProps/ctrlProp204.xml" />
  <Relationship Id="rId50" Type="http://schemas.openxmlformats.org/officeDocument/2006/relationships/ctrlProp" Target="../ctrlProps/ctrlProp207.xml" />
  <Relationship Id="rId7" Type="http://schemas.openxmlformats.org/officeDocument/2006/relationships/ctrlProp" Target="../ctrlProps/ctrlProp164.xml" />
  <Relationship Id="rId2" Type="http://schemas.openxmlformats.org/officeDocument/2006/relationships/drawing" Target="../drawings/drawing4.xml" />
  <Relationship Id="rId16" Type="http://schemas.openxmlformats.org/officeDocument/2006/relationships/ctrlProp" Target="../ctrlProps/ctrlProp173.xml" />
  <Relationship Id="rId29" Type="http://schemas.openxmlformats.org/officeDocument/2006/relationships/ctrlProp" Target="../ctrlProps/ctrlProp186.xml" />
  <Relationship Id="rId11" Type="http://schemas.openxmlformats.org/officeDocument/2006/relationships/ctrlProp" Target="../ctrlProps/ctrlProp168.xml" />
  <Relationship Id="rId24" Type="http://schemas.openxmlformats.org/officeDocument/2006/relationships/ctrlProp" Target="../ctrlProps/ctrlProp181.xml" />
  <Relationship Id="rId32" Type="http://schemas.openxmlformats.org/officeDocument/2006/relationships/ctrlProp" Target="../ctrlProps/ctrlProp189.xml" />
  <Relationship Id="rId37" Type="http://schemas.openxmlformats.org/officeDocument/2006/relationships/ctrlProp" Target="../ctrlProps/ctrlProp194.xml" />
  <Relationship Id="rId40" Type="http://schemas.openxmlformats.org/officeDocument/2006/relationships/ctrlProp" Target="../ctrlProps/ctrlProp197.xml" />
  <Relationship Id="rId45" Type="http://schemas.openxmlformats.org/officeDocument/2006/relationships/ctrlProp" Target="../ctrlProps/ctrlProp202.xml" />
  <Relationship Id="rId53" Type="http://schemas.openxmlformats.org/officeDocument/2006/relationships/comments" Target="../comments4.xml" />
  <Relationship Id="rId5" Type="http://schemas.openxmlformats.org/officeDocument/2006/relationships/ctrlProp" Target="../ctrlProps/ctrlProp162.xml" />
  <Relationship Id="rId10" Type="http://schemas.openxmlformats.org/officeDocument/2006/relationships/ctrlProp" Target="../ctrlProps/ctrlProp167.xml" />
  <Relationship Id="rId19" Type="http://schemas.openxmlformats.org/officeDocument/2006/relationships/ctrlProp" Target="../ctrlProps/ctrlProp176.xml" />
  <Relationship Id="rId31" Type="http://schemas.openxmlformats.org/officeDocument/2006/relationships/ctrlProp" Target="../ctrlProps/ctrlProp188.xml" />
  <Relationship Id="rId44" Type="http://schemas.openxmlformats.org/officeDocument/2006/relationships/ctrlProp" Target="../ctrlProps/ctrlProp201.xml" />
  <Relationship Id="rId52" Type="http://schemas.openxmlformats.org/officeDocument/2006/relationships/ctrlProp" Target="../ctrlProps/ctrlProp209.xml" />
  <Relationship Id="rId4" Type="http://schemas.openxmlformats.org/officeDocument/2006/relationships/ctrlProp" Target="../ctrlProps/ctrlProp161.xml" />
  <Relationship Id="rId9" Type="http://schemas.openxmlformats.org/officeDocument/2006/relationships/ctrlProp" Target="../ctrlProps/ctrlProp166.xml" />
  <Relationship Id="rId14" Type="http://schemas.openxmlformats.org/officeDocument/2006/relationships/ctrlProp" Target="../ctrlProps/ctrlProp171.xml" />
  <Relationship Id="rId22" Type="http://schemas.openxmlformats.org/officeDocument/2006/relationships/ctrlProp" Target="../ctrlProps/ctrlProp179.xml" />
  <Relationship Id="rId27" Type="http://schemas.openxmlformats.org/officeDocument/2006/relationships/ctrlProp" Target="../ctrlProps/ctrlProp184.xml" />
  <Relationship Id="rId30" Type="http://schemas.openxmlformats.org/officeDocument/2006/relationships/ctrlProp" Target="../ctrlProps/ctrlProp187.xml" />
  <Relationship Id="rId35" Type="http://schemas.openxmlformats.org/officeDocument/2006/relationships/ctrlProp" Target="../ctrlProps/ctrlProp192.xml" />
  <Relationship Id="rId43" Type="http://schemas.openxmlformats.org/officeDocument/2006/relationships/ctrlProp" Target="../ctrlProps/ctrlProp200.xml" />
  <Relationship Id="rId48" Type="http://schemas.openxmlformats.org/officeDocument/2006/relationships/ctrlProp" Target="../ctrlProps/ctrlProp205.xml" />
  <Relationship Id="rId8" Type="http://schemas.openxmlformats.org/officeDocument/2006/relationships/ctrlProp" Target="../ctrlProps/ctrlProp165.xml" />
  <Relationship Id="rId51" Type="http://schemas.openxmlformats.org/officeDocument/2006/relationships/ctrlProp" Target="../ctrlProps/ctrlProp208.xml" />
  <Relationship Id="rId3" Type="http://schemas.openxmlformats.org/officeDocument/2006/relationships/vmlDrawing" Target="../drawings/vmlDrawing4.vml" />
  <Relationship Id="rId12" Type="http://schemas.openxmlformats.org/officeDocument/2006/relationships/ctrlProp" Target="../ctrlProps/ctrlProp169.xml" />
  <Relationship Id="rId17" Type="http://schemas.openxmlformats.org/officeDocument/2006/relationships/ctrlProp" Target="../ctrlProps/ctrlProp174.xml" />
  <Relationship Id="rId25" Type="http://schemas.openxmlformats.org/officeDocument/2006/relationships/ctrlProp" Target="../ctrlProps/ctrlProp182.xml" />
  <Relationship Id="rId33" Type="http://schemas.openxmlformats.org/officeDocument/2006/relationships/ctrlProp" Target="../ctrlProps/ctrlProp190.xml" />
  <Relationship Id="rId38" Type="http://schemas.openxmlformats.org/officeDocument/2006/relationships/ctrlProp" Target="../ctrlProps/ctrlProp195.xml" />
  <Relationship Id="rId46" Type="http://schemas.openxmlformats.org/officeDocument/2006/relationships/ctrlProp" Target="../ctrlProps/ctrlProp203.xml" />
  <Relationship Id="rId20" Type="http://schemas.openxmlformats.org/officeDocument/2006/relationships/ctrlProp" Target="../ctrlProps/ctrlProp177.xml" />
  <Relationship Id="rId41" Type="http://schemas.openxmlformats.org/officeDocument/2006/relationships/ctrlProp" Target="../ctrlProps/ctrlProp198.xml" />
  <Relationship Id="rId6" Type="http://schemas.openxmlformats.org/officeDocument/2006/relationships/ctrlProp" Target="../ctrlProps/ctrlProp163.xml" />
  <Relationship Id="rId15" Type="http://schemas.openxmlformats.org/officeDocument/2006/relationships/ctrlProp" Target="../ctrlProps/ctrlProp172.xml" />
  <Relationship Id="rId23" Type="http://schemas.openxmlformats.org/officeDocument/2006/relationships/ctrlProp" Target="../ctrlProps/ctrlProp180.xml" />
  <Relationship Id="rId28" Type="http://schemas.openxmlformats.org/officeDocument/2006/relationships/ctrlProp" Target="../ctrlProps/ctrlProp185.xml" />
  <Relationship Id="rId36" Type="http://schemas.openxmlformats.org/officeDocument/2006/relationships/ctrlProp" Target="../ctrlProps/ctrlProp193.xml" />
  <Relationship Id="rId49" Type="http://schemas.openxmlformats.org/officeDocument/2006/relationships/ctrlProp" Target="../ctrlProps/ctrlProp206.xml" />
</Relationships>
</file>

<file path=xl/worksheets/_rels/sheet5.xml.rels>&#65279;<?xml version="1.0" encoding="utf-8" standalone="yes"?>
<Relationships xmlns="http://schemas.openxmlformats.org/package/2006/relationships">
  <Relationship Id="rId13" Type="http://schemas.openxmlformats.org/officeDocument/2006/relationships/ctrlProp" Target="../ctrlProps/ctrlProp219.xml" />
  <Relationship Id="rId18" Type="http://schemas.openxmlformats.org/officeDocument/2006/relationships/ctrlProp" Target="../ctrlProps/ctrlProp224.xml" />
  <Relationship Id="rId26" Type="http://schemas.openxmlformats.org/officeDocument/2006/relationships/ctrlProp" Target="../ctrlProps/ctrlProp232.xml" />
  <Relationship Id="rId39" Type="http://schemas.openxmlformats.org/officeDocument/2006/relationships/ctrlProp" Target="../ctrlProps/ctrlProp245.xml" />
  <Relationship Id="rId21" Type="http://schemas.openxmlformats.org/officeDocument/2006/relationships/ctrlProp" Target="../ctrlProps/ctrlProp227.xml" />
  <Relationship Id="rId34" Type="http://schemas.openxmlformats.org/officeDocument/2006/relationships/ctrlProp" Target="../ctrlProps/ctrlProp240.xml" />
  <Relationship Id="rId42" Type="http://schemas.openxmlformats.org/officeDocument/2006/relationships/ctrlProp" Target="../ctrlProps/ctrlProp248.xml" />
  <Relationship Id="rId47" Type="http://schemas.openxmlformats.org/officeDocument/2006/relationships/ctrlProp" Target="../ctrlProps/ctrlProp253.xml" />
  <Relationship Id="rId50" Type="http://schemas.openxmlformats.org/officeDocument/2006/relationships/ctrlProp" Target="../ctrlProps/ctrlProp256.xml" />
  <Relationship Id="rId7" Type="http://schemas.openxmlformats.org/officeDocument/2006/relationships/ctrlProp" Target="../ctrlProps/ctrlProp213.xml" />
  <Relationship Id="rId2" Type="http://schemas.openxmlformats.org/officeDocument/2006/relationships/drawing" Target="../drawings/drawing5.xml" />
  <Relationship Id="rId16" Type="http://schemas.openxmlformats.org/officeDocument/2006/relationships/ctrlProp" Target="../ctrlProps/ctrlProp222.xml" />
  <Relationship Id="rId29" Type="http://schemas.openxmlformats.org/officeDocument/2006/relationships/ctrlProp" Target="../ctrlProps/ctrlProp235.xml" />
  <Relationship Id="rId11" Type="http://schemas.openxmlformats.org/officeDocument/2006/relationships/ctrlProp" Target="../ctrlProps/ctrlProp217.xml" />
  <Relationship Id="rId24" Type="http://schemas.openxmlformats.org/officeDocument/2006/relationships/ctrlProp" Target="../ctrlProps/ctrlProp230.xml" />
  <Relationship Id="rId32" Type="http://schemas.openxmlformats.org/officeDocument/2006/relationships/ctrlProp" Target="../ctrlProps/ctrlProp238.xml" />
  <Relationship Id="rId37" Type="http://schemas.openxmlformats.org/officeDocument/2006/relationships/ctrlProp" Target="../ctrlProps/ctrlProp243.xml" />
  <Relationship Id="rId40" Type="http://schemas.openxmlformats.org/officeDocument/2006/relationships/ctrlProp" Target="../ctrlProps/ctrlProp246.xml" />
  <Relationship Id="rId45" Type="http://schemas.openxmlformats.org/officeDocument/2006/relationships/ctrlProp" Target="../ctrlProps/ctrlProp251.xml" />
  <Relationship Id="rId53" Type="http://schemas.openxmlformats.org/officeDocument/2006/relationships/comments" Target="../comments5.xml" />
  <Relationship Id="rId5" Type="http://schemas.openxmlformats.org/officeDocument/2006/relationships/ctrlProp" Target="../ctrlProps/ctrlProp211.xml" />
  <Relationship Id="rId10" Type="http://schemas.openxmlformats.org/officeDocument/2006/relationships/ctrlProp" Target="../ctrlProps/ctrlProp216.xml" />
  <Relationship Id="rId19" Type="http://schemas.openxmlformats.org/officeDocument/2006/relationships/ctrlProp" Target="../ctrlProps/ctrlProp225.xml" />
  <Relationship Id="rId31" Type="http://schemas.openxmlformats.org/officeDocument/2006/relationships/ctrlProp" Target="../ctrlProps/ctrlProp237.xml" />
  <Relationship Id="rId44" Type="http://schemas.openxmlformats.org/officeDocument/2006/relationships/ctrlProp" Target="../ctrlProps/ctrlProp250.xml" />
  <Relationship Id="rId52" Type="http://schemas.openxmlformats.org/officeDocument/2006/relationships/ctrlProp" Target="../ctrlProps/ctrlProp258.xml" />
  <Relationship Id="rId4" Type="http://schemas.openxmlformats.org/officeDocument/2006/relationships/ctrlProp" Target="../ctrlProps/ctrlProp210.xml" />
  <Relationship Id="rId9" Type="http://schemas.openxmlformats.org/officeDocument/2006/relationships/ctrlProp" Target="../ctrlProps/ctrlProp215.xml" />
  <Relationship Id="rId14" Type="http://schemas.openxmlformats.org/officeDocument/2006/relationships/ctrlProp" Target="../ctrlProps/ctrlProp220.xml" />
  <Relationship Id="rId22" Type="http://schemas.openxmlformats.org/officeDocument/2006/relationships/ctrlProp" Target="../ctrlProps/ctrlProp228.xml" />
  <Relationship Id="rId27" Type="http://schemas.openxmlformats.org/officeDocument/2006/relationships/ctrlProp" Target="../ctrlProps/ctrlProp233.xml" />
  <Relationship Id="rId30" Type="http://schemas.openxmlformats.org/officeDocument/2006/relationships/ctrlProp" Target="../ctrlProps/ctrlProp236.xml" />
  <Relationship Id="rId35" Type="http://schemas.openxmlformats.org/officeDocument/2006/relationships/ctrlProp" Target="../ctrlProps/ctrlProp241.xml" />
  <Relationship Id="rId43" Type="http://schemas.openxmlformats.org/officeDocument/2006/relationships/ctrlProp" Target="../ctrlProps/ctrlProp249.xml" />
  <Relationship Id="rId48" Type="http://schemas.openxmlformats.org/officeDocument/2006/relationships/ctrlProp" Target="../ctrlProps/ctrlProp254.xml" />
  <Relationship Id="rId8" Type="http://schemas.openxmlformats.org/officeDocument/2006/relationships/ctrlProp" Target="../ctrlProps/ctrlProp214.xml" />
  <Relationship Id="rId51" Type="http://schemas.openxmlformats.org/officeDocument/2006/relationships/ctrlProp" Target="../ctrlProps/ctrlProp257.xml" />
  <Relationship Id="rId3" Type="http://schemas.openxmlformats.org/officeDocument/2006/relationships/vmlDrawing" Target="../drawings/vmlDrawing5.vml" />
  <Relationship Id="rId12" Type="http://schemas.openxmlformats.org/officeDocument/2006/relationships/ctrlProp" Target="../ctrlProps/ctrlProp218.xml" />
  <Relationship Id="rId17" Type="http://schemas.openxmlformats.org/officeDocument/2006/relationships/ctrlProp" Target="../ctrlProps/ctrlProp223.xml" />
  <Relationship Id="rId25" Type="http://schemas.openxmlformats.org/officeDocument/2006/relationships/ctrlProp" Target="../ctrlProps/ctrlProp231.xml" />
  <Relationship Id="rId33" Type="http://schemas.openxmlformats.org/officeDocument/2006/relationships/ctrlProp" Target="../ctrlProps/ctrlProp239.xml" />
  <Relationship Id="rId38" Type="http://schemas.openxmlformats.org/officeDocument/2006/relationships/ctrlProp" Target="../ctrlProps/ctrlProp244.xml" />
  <Relationship Id="rId46" Type="http://schemas.openxmlformats.org/officeDocument/2006/relationships/ctrlProp" Target="../ctrlProps/ctrlProp252.xml" />
  <Relationship Id="rId20" Type="http://schemas.openxmlformats.org/officeDocument/2006/relationships/ctrlProp" Target="../ctrlProps/ctrlProp226.xml" />
  <Relationship Id="rId41" Type="http://schemas.openxmlformats.org/officeDocument/2006/relationships/ctrlProp" Target="../ctrlProps/ctrlProp247.xml" />
  <Relationship Id="rId6" Type="http://schemas.openxmlformats.org/officeDocument/2006/relationships/ctrlProp" Target="../ctrlProps/ctrlProp212.xml" />
  <Relationship Id="rId15" Type="http://schemas.openxmlformats.org/officeDocument/2006/relationships/ctrlProp" Target="../ctrlProps/ctrlProp221.xml" />
  <Relationship Id="rId23" Type="http://schemas.openxmlformats.org/officeDocument/2006/relationships/ctrlProp" Target="../ctrlProps/ctrlProp229.xml" />
  <Relationship Id="rId28" Type="http://schemas.openxmlformats.org/officeDocument/2006/relationships/ctrlProp" Target="../ctrlProps/ctrlProp234.xml" />
  <Relationship Id="rId36" Type="http://schemas.openxmlformats.org/officeDocument/2006/relationships/ctrlProp" Target="../ctrlProps/ctrlProp242.xml" />
  <Relationship Id="rId49" Type="http://schemas.openxmlformats.org/officeDocument/2006/relationships/ctrlProp" Target="../ctrlProps/ctrlProp255.xml" />
</Relationships>
</file>

<file path=xl/worksheets/_rels/sheet6.xml.rels>&#65279;<?xml version="1.0" encoding="utf-8" standalone="yes"?>
<Relationships xmlns="http://schemas.openxmlformats.org/package/2006/relationships">
  <Relationship Id="rId13" Type="http://schemas.openxmlformats.org/officeDocument/2006/relationships/ctrlProp" Target="../ctrlProps/ctrlProp268.xml" />
  <Relationship Id="rId18" Type="http://schemas.openxmlformats.org/officeDocument/2006/relationships/ctrlProp" Target="../ctrlProps/ctrlProp273.xml" />
  <Relationship Id="rId26" Type="http://schemas.openxmlformats.org/officeDocument/2006/relationships/ctrlProp" Target="../ctrlProps/ctrlProp281.xml" />
  <Relationship Id="rId39" Type="http://schemas.openxmlformats.org/officeDocument/2006/relationships/ctrlProp" Target="../ctrlProps/ctrlProp294.xml" />
  <Relationship Id="rId21" Type="http://schemas.openxmlformats.org/officeDocument/2006/relationships/ctrlProp" Target="../ctrlProps/ctrlProp276.xml" />
  <Relationship Id="rId34" Type="http://schemas.openxmlformats.org/officeDocument/2006/relationships/ctrlProp" Target="../ctrlProps/ctrlProp289.xml" />
  <Relationship Id="rId42" Type="http://schemas.openxmlformats.org/officeDocument/2006/relationships/ctrlProp" Target="../ctrlProps/ctrlProp297.xml" />
  <Relationship Id="rId47" Type="http://schemas.openxmlformats.org/officeDocument/2006/relationships/ctrlProp" Target="../ctrlProps/ctrlProp302.xml" />
  <Relationship Id="rId50" Type="http://schemas.openxmlformats.org/officeDocument/2006/relationships/ctrlProp" Target="../ctrlProps/ctrlProp305.xml" />
  <Relationship Id="rId7" Type="http://schemas.openxmlformats.org/officeDocument/2006/relationships/ctrlProp" Target="../ctrlProps/ctrlProp262.xml" />
  <Relationship Id="rId2" Type="http://schemas.openxmlformats.org/officeDocument/2006/relationships/drawing" Target="../drawings/drawing6.xml" />
  <Relationship Id="rId16" Type="http://schemas.openxmlformats.org/officeDocument/2006/relationships/ctrlProp" Target="../ctrlProps/ctrlProp271.xml" />
  <Relationship Id="rId29" Type="http://schemas.openxmlformats.org/officeDocument/2006/relationships/ctrlProp" Target="../ctrlProps/ctrlProp284.xml" />
  <Relationship Id="rId11" Type="http://schemas.openxmlformats.org/officeDocument/2006/relationships/ctrlProp" Target="../ctrlProps/ctrlProp266.xml" />
  <Relationship Id="rId24" Type="http://schemas.openxmlformats.org/officeDocument/2006/relationships/ctrlProp" Target="../ctrlProps/ctrlProp279.xml" />
  <Relationship Id="rId32" Type="http://schemas.openxmlformats.org/officeDocument/2006/relationships/ctrlProp" Target="../ctrlProps/ctrlProp287.xml" />
  <Relationship Id="rId37" Type="http://schemas.openxmlformats.org/officeDocument/2006/relationships/ctrlProp" Target="../ctrlProps/ctrlProp292.xml" />
  <Relationship Id="rId40" Type="http://schemas.openxmlformats.org/officeDocument/2006/relationships/ctrlProp" Target="../ctrlProps/ctrlProp295.xml" />
  <Relationship Id="rId45" Type="http://schemas.openxmlformats.org/officeDocument/2006/relationships/ctrlProp" Target="../ctrlProps/ctrlProp300.xml" />
  <Relationship Id="rId53" Type="http://schemas.openxmlformats.org/officeDocument/2006/relationships/comments" Target="../comments6.xml" />
  <Relationship Id="rId5" Type="http://schemas.openxmlformats.org/officeDocument/2006/relationships/ctrlProp" Target="../ctrlProps/ctrlProp260.xml" />
  <Relationship Id="rId10" Type="http://schemas.openxmlformats.org/officeDocument/2006/relationships/ctrlProp" Target="../ctrlProps/ctrlProp265.xml" />
  <Relationship Id="rId19" Type="http://schemas.openxmlformats.org/officeDocument/2006/relationships/ctrlProp" Target="../ctrlProps/ctrlProp274.xml" />
  <Relationship Id="rId31" Type="http://schemas.openxmlformats.org/officeDocument/2006/relationships/ctrlProp" Target="../ctrlProps/ctrlProp286.xml" />
  <Relationship Id="rId44" Type="http://schemas.openxmlformats.org/officeDocument/2006/relationships/ctrlProp" Target="../ctrlProps/ctrlProp299.xml" />
  <Relationship Id="rId52" Type="http://schemas.openxmlformats.org/officeDocument/2006/relationships/ctrlProp" Target="../ctrlProps/ctrlProp307.xml" />
  <Relationship Id="rId4" Type="http://schemas.openxmlformats.org/officeDocument/2006/relationships/ctrlProp" Target="../ctrlProps/ctrlProp259.xml" />
  <Relationship Id="rId9" Type="http://schemas.openxmlformats.org/officeDocument/2006/relationships/ctrlProp" Target="../ctrlProps/ctrlProp264.xml" />
  <Relationship Id="rId14" Type="http://schemas.openxmlformats.org/officeDocument/2006/relationships/ctrlProp" Target="../ctrlProps/ctrlProp269.xml" />
  <Relationship Id="rId22" Type="http://schemas.openxmlformats.org/officeDocument/2006/relationships/ctrlProp" Target="../ctrlProps/ctrlProp277.xml" />
  <Relationship Id="rId27" Type="http://schemas.openxmlformats.org/officeDocument/2006/relationships/ctrlProp" Target="../ctrlProps/ctrlProp282.xml" />
  <Relationship Id="rId30" Type="http://schemas.openxmlformats.org/officeDocument/2006/relationships/ctrlProp" Target="../ctrlProps/ctrlProp285.xml" />
  <Relationship Id="rId35" Type="http://schemas.openxmlformats.org/officeDocument/2006/relationships/ctrlProp" Target="../ctrlProps/ctrlProp290.xml" />
  <Relationship Id="rId43" Type="http://schemas.openxmlformats.org/officeDocument/2006/relationships/ctrlProp" Target="../ctrlProps/ctrlProp298.xml" />
  <Relationship Id="rId48" Type="http://schemas.openxmlformats.org/officeDocument/2006/relationships/ctrlProp" Target="../ctrlProps/ctrlProp303.xml" />
  <Relationship Id="rId8" Type="http://schemas.openxmlformats.org/officeDocument/2006/relationships/ctrlProp" Target="../ctrlProps/ctrlProp263.xml" />
  <Relationship Id="rId51" Type="http://schemas.openxmlformats.org/officeDocument/2006/relationships/ctrlProp" Target="../ctrlProps/ctrlProp306.xml" />
  <Relationship Id="rId3" Type="http://schemas.openxmlformats.org/officeDocument/2006/relationships/vmlDrawing" Target="../drawings/vmlDrawing6.vml" />
  <Relationship Id="rId12" Type="http://schemas.openxmlformats.org/officeDocument/2006/relationships/ctrlProp" Target="../ctrlProps/ctrlProp267.xml" />
  <Relationship Id="rId17" Type="http://schemas.openxmlformats.org/officeDocument/2006/relationships/ctrlProp" Target="../ctrlProps/ctrlProp272.xml" />
  <Relationship Id="rId25" Type="http://schemas.openxmlformats.org/officeDocument/2006/relationships/ctrlProp" Target="../ctrlProps/ctrlProp280.xml" />
  <Relationship Id="rId33" Type="http://schemas.openxmlformats.org/officeDocument/2006/relationships/ctrlProp" Target="../ctrlProps/ctrlProp288.xml" />
  <Relationship Id="rId38" Type="http://schemas.openxmlformats.org/officeDocument/2006/relationships/ctrlProp" Target="../ctrlProps/ctrlProp293.xml" />
  <Relationship Id="rId46" Type="http://schemas.openxmlformats.org/officeDocument/2006/relationships/ctrlProp" Target="../ctrlProps/ctrlProp301.xml" />
  <Relationship Id="rId20" Type="http://schemas.openxmlformats.org/officeDocument/2006/relationships/ctrlProp" Target="../ctrlProps/ctrlProp275.xml" />
  <Relationship Id="rId41" Type="http://schemas.openxmlformats.org/officeDocument/2006/relationships/ctrlProp" Target="../ctrlProps/ctrlProp296.xml" />
  <Relationship Id="rId6" Type="http://schemas.openxmlformats.org/officeDocument/2006/relationships/ctrlProp" Target="../ctrlProps/ctrlProp261.xml" />
  <Relationship Id="rId15" Type="http://schemas.openxmlformats.org/officeDocument/2006/relationships/ctrlProp" Target="../ctrlProps/ctrlProp270.xml" />
  <Relationship Id="rId23" Type="http://schemas.openxmlformats.org/officeDocument/2006/relationships/ctrlProp" Target="../ctrlProps/ctrlProp278.xml" />
  <Relationship Id="rId28" Type="http://schemas.openxmlformats.org/officeDocument/2006/relationships/ctrlProp" Target="../ctrlProps/ctrlProp283.xml" />
  <Relationship Id="rId36" Type="http://schemas.openxmlformats.org/officeDocument/2006/relationships/ctrlProp" Target="../ctrlProps/ctrlProp291.xml" />
  <Relationship Id="rId49" Type="http://schemas.openxmlformats.org/officeDocument/2006/relationships/ctrlProp" Target="../ctrlProps/ctrlProp304.xml" />
</Relationships>
</file>

<file path=xl/worksheets/_rels/sheet7.xml.rels>&#65279;<?xml version="1.0" encoding="utf-8" standalone="yes"?>
<Relationships xmlns="http://schemas.openxmlformats.org/package/2006/relationships">
  <Relationship Id="rId13" Type="http://schemas.openxmlformats.org/officeDocument/2006/relationships/ctrlProp" Target="../ctrlProps/ctrlProp317.xml" />
  <Relationship Id="rId18" Type="http://schemas.openxmlformats.org/officeDocument/2006/relationships/ctrlProp" Target="../ctrlProps/ctrlProp322.xml" />
  <Relationship Id="rId26" Type="http://schemas.openxmlformats.org/officeDocument/2006/relationships/ctrlProp" Target="../ctrlProps/ctrlProp330.xml" />
  <Relationship Id="rId39" Type="http://schemas.openxmlformats.org/officeDocument/2006/relationships/ctrlProp" Target="../ctrlProps/ctrlProp343.xml" />
  <Relationship Id="rId21" Type="http://schemas.openxmlformats.org/officeDocument/2006/relationships/ctrlProp" Target="../ctrlProps/ctrlProp325.xml" />
  <Relationship Id="rId34" Type="http://schemas.openxmlformats.org/officeDocument/2006/relationships/ctrlProp" Target="../ctrlProps/ctrlProp338.xml" />
  <Relationship Id="rId42" Type="http://schemas.openxmlformats.org/officeDocument/2006/relationships/ctrlProp" Target="../ctrlProps/ctrlProp346.xml" />
  <Relationship Id="rId47" Type="http://schemas.openxmlformats.org/officeDocument/2006/relationships/ctrlProp" Target="../ctrlProps/ctrlProp351.xml" />
  <Relationship Id="rId50" Type="http://schemas.openxmlformats.org/officeDocument/2006/relationships/ctrlProp" Target="../ctrlProps/ctrlProp354.xml" />
  <Relationship Id="rId7" Type="http://schemas.openxmlformats.org/officeDocument/2006/relationships/ctrlProp" Target="../ctrlProps/ctrlProp311.xml" />
  <Relationship Id="rId2" Type="http://schemas.openxmlformats.org/officeDocument/2006/relationships/drawing" Target="../drawings/drawing7.xml" />
  <Relationship Id="rId16" Type="http://schemas.openxmlformats.org/officeDocument/2006/relationships/ctrlProp" Target="../ctrlProps/ctrlProp320.xml" />
  <Relationship Id="rId29" Type="http://schemas.openxmlformats.org/officeDocument/2006/relationships/ctrlProp" Target="../ctrlProps/ctrlProp333.xml" />
  <Relationship Id="rId11" Type="http://schemas.openxmlformats.org/officeDocument/2006/relationships/ctrlProp" Target="../ctrlProps/ctrlProp315.xml" />
  <Relationship Id="rId24" Type="http://schemas.openxmlformats.org/officeDocument/2006/relationships/ctrlProp" Target="../ctrlProps/ctrlProp328.xml" />
  <Relationship Id="rId32" Type="http://schemas.openxmlformats.org/officeDocument/2006/relationships/ctrlProp" Target="../ctrlProps/ctrlProp336.xml" />
  <Relationship Id="rId37" Type="http://schemas.openxmlformats.org/officeDocument/2006/relationships/ctrlProp" Target="../ctrlProps/ctrlProp341.xml" />
  <Relationship Id="rId40" Type="http://schemas.openxmlformats.org/officeDocument/2006/relationships/ctrlProp" Target="../ctrlProps/ctrlProp344.xml" />
  <Relationship Id="rId45" Type="http://schemas.openxmlformats.org/officeDocument/2006/relationships/ctrlProp" Target="../ctrlProps/ctrlProp349.xml" />
  <Relationship Id="rId53" Type="http://schemas.openxmlformats.org/officeDocument/2006/relationships/comments" Target="../comments7.xml" />
  <Relationship Id="rId5" Type="http://schemas.openxmlformats.org/officeDocument/2006/relationships/ctrlProp" Target="../ctrlProps/ctrlProp309.xml" />
  <Relationship Id="rId10" Type="http://schemas.openxmlformats.org/officeDocument/2006/relationships/ctrlProp" Target="../ctrlProps/ctrlProp314.xml" />
  <Relationship Id="rId19" Type="http://schemas.openxmlformats.org/officeDocument/2006/relationships/ctrlProp" Target="../ctrlProps/ctrlProp323.xml" />
  <Relationship Id="rId31" Type="http://schemas.openxmlformats.org/officeDocument/2006/relationships/ctrlProp" Target="../ctrlProps/ctrlProp335.xml" />
  <Relationship Id="rId44" Type="http://schemas.openxmlformats.org/officeDocument/2006/relationships/ctrlProp" Target="../ctrlProps/ctrlProp348.xml" />
  <Relationship Id="rId52" Type="http://schemas.openxmlformats.org/officeDocument/2006/relationships/ctrlProp" Target="../ctrlProps/ctrlProp356.xml" />
  <Relationship Id="rId4" Type="http://schemas.openxmlformats.org/officeDocument/2006/relationships/ctrlProp" Target="../ctrlProps/ctrlProp308.xml" />
  <Relationship Id="rId9" Type="http://schemas.openxmlformats.org/officeDocument/2006/relationships/ctrlProp" Target="../ctrlProps/ctrlProp313.xml" />
  <Relationship Id="rId14" Type="http://schemas.openxmlformats.org/officeDocument/2006/relationships/ctrlProp" Target="../ctrlProps/ctrlProp318.xml" />
  <Relationship Id="rId22" Type="http://schemas.openxmlformats.org/officeDocument/2006/relationships/ctrlProp" Target="../ctrlProps/ctrlProp326.xml" />
  <Relationship Id="rId27" Type="http://schemas.openxmlformats.org/officeDocument/2006/relationships/ctrlProp" Target="../ctrlProps/ctrlProp331.xml" />
  <Relationship Id="rId30" Type="http://schemas.openxmlformats.org/officeDocument/2006/relationships/ctrlProp" Target="../ctrlProps/ctrlProp334.xml" />
  <Relationship Id="rId35" Type="http://schemas.openxmlformats.org/officeDocument/2006/relationships/ctrlProp" Target="../ctrlProps/ctrlProp339.xml" />
  <Relationship Id="rId43" Type="http://schemas.openxmlformats.org/officeDocument/2006/relationships/ctrlProp" Target="../ctrlProps/ctrlProp347.xml" />
  <Relationship Id="rId48" Type="http://schemas.openxmlformats.org/officeDocument/2006/relationships/ctrlProp" Target="../ctrlProps/ctrlProp352.xml" />
  <Relationship Id="rId8" Type="http://schemas.openxmlformats.org/officeDocument/2006/relationships/ctrlProp" Target="../ctrlProps/ctrlProp312.xml" />
  <Relationship Id="rId51" Type="http://schemas.openxmlformats.org/officeDocument/2006/relationships/ctrlProp" Target="../ctrlProps/ctrlProp355.xml" />
  <Relationship Id="rId3" Type="http://schemas.openxmlformats.org/officeDocument/2006/relationships/vmlDrawing" Target="../drawings/vmlDrawing7.vml" />
  <Relationship Id="rId12" Type="http://schemas.openxmlformats.org/officeDocument/2006/relationships/ctrlProp" Target="../ctrlProps/ctrlProp316.xml" />
  <Relationship Id="rId17" Type="http://schemas.openxmlformats.org/officeDocument/2006/relationships/ctrlProp" Target="../ctrlProps/ctrlProp321.xml" />
  <Relationship Id="rId25" Type="http://schemas.openxmlformats.org/officeDocument/2006/relationships/ctrlProp" Target="../ctrlProps/ctrlProp329.xml" />
  <Relationship Id="rId33" Type="http://schemas.openxmlformats.org/officeDocument/2006/relationships/ctrlProp" Target="../ctrlProps/ctrlProp337.xml" />
  <Relationship Id="rId38" Type="http://schemas.openxmlformats.org/officeDocument/2006/relationships/ctrlProp" Target="../ctrlProps/ctrlProp342.xml" />
  <Relationship Id="rId46" Type="http://schemas.openxmlformats.org/officeDocument/2006/relationships/ctrlProp" Target="../ctrlProps/ctrlProp350.xml" />
  <Relationship Id="rId20" Type="http://schemas.openxmlformats.org/officeDocument/2006/relationships/ctrlProp" Target="../ctrlProps/ctrlProp324.xml" />
  <Relationship Id="rId41" Type="http://schemas.openxmlformats.org/officeDocument/2006/relationships/ctrlProp" Target="../ctrlProps/ctrlProp345.xml" />
  <Relationship Id="rId6" Type="http://schemas.openxmlformats.org/officeDocument/2006/relationships/ctrlProp" Target="../ctrlProps/ctrlProp310.xml" />
  <Relationship Id="rId15" Type="http://schemas.openxmlformats.org/officeDocument/2006/relationships/ctrlProp" Target="../ctrlProps/ctrlProp319.xml" />
  <Relationship Id="rId23" Type="http://schemas.openxmlformats.org/officeDocument/2006/relationships/ctrlProp" Target="../ctrlProps/ctrlProp327.xml" />
  <Relationship Id="rId28" Type="http://schemas.openxmlformats.org/officeDocument/2006/relationships/ctrlProp" Target="../ctrlProps/ctrlProp332.xml" />
  <Relationship Id="rId36" Type="http://schemas.openxmlformats.org/officeDocument/2006/relationships/ctrlProp" Target="../ctrlProps/ctrlProp340.xml" />
  <Relationship Id="rId49" Type="http://schemas.openxmlformats.org/officeDocument/2006/relationships/ctrlProp" Target="../ctrlProps/ctrlProp353.xml" />
</Relationships>
</file>

<file path=xl/worksheets/_rels/sheet8.xml.rels>&#65279;<?xml version="1.0" encoding="utf-8" standalone="yes"?>
<Relationships xmlns="http://schemas.openxmlformats.org/package/2006/relationships">
  <Relationship Id="rId13" Type="http://schemas.openxmlformats.org/officeDocument/2006/relationships/ctrlProp" Target="../ctrlProps/ctrlProp366.xml" />
  <Relationship Id="rId18" Type="http://schemas.openxmlformats.org/officeDocument/2006/relationships/ctrlProp" Target="../ctrlProps/ctrlProp371.xml" />
  <Relationship Id="rId26" Type="http://schemas.openxmlformats.org/officeDocument/2006/relationships/ctrlProp" Target="../ctrlProps/ctrlProp379.xml" />
  <Relationship Id="rId39" Type="http://schemas.openxmlformats.org/officeDocument/2006/relationships/ctrlProp" Target="../ctrlProps/ctrlProp392.xml" />
  <Relationship Id="rId21" Type="http://schemas.openxmlformats.org/officeDocument/2006/relationships/ctrlProp" Target="../ctrlProps/ctrlProp374.xml" />
  <Relationship Id="rId34" Type="http://schemas.openxmlformats.org/officeDocument/2006/relationships/ctrlProp" Target="../ctrlProps/ctrlProp387.xml" />
  <Relationship Id="rId42" Type="http://schemas.openxmlformats.org/officeDocument/2006/relationships/ctrlProp" Target="../ctrlProps/ctrlProp395.xml" />
  <Relationship Id="rId47" Type="http://schemas.openxmlformats.org/officeDocument/2006/relationships/ctrlProp" Target="../ctrlProps/ctrlProp400.xml" />
  <Relationship Id="rId50" Type="http://schemas.openxmlformats.org/officeDocument/2006/relationships/ctrlProp" Target="../ctrlProps/ctrlProp403.xml" />
  <Relationship Id="rId7" Type="http://schemas.openxmlformats.org/officeDocument/2006/relationships/ctrlProp" Target="../ctrlProps/ctrlProp360.xml" />
  <Relationship Id="rId2" Type="http://schemas.openxmlformats.org/officeDocument/2006/relationships/drawing" Target="../drawings/drawing8.xml" />
  <Relationship Id="rId16" Type="http://schemas.openxmlformats.org/officeDocument/2006/relationships/ctrlProp" Target="../ctrlProps/ctrlProp369.xml" />
  <Relationship Id="rId29" Type="http://schemas.openxmlformats.org/officeDocument/2006/relationships/ctrlProp" Target="../ctrlProps/ctrlProp382.xml" />
  <Relationship Id="rId11" Type="http://schemas.openxmlformats.org/officeDocument/2006/relationships/ctrlProp" Target="../ctrlProps/ctrlProp364.xml" />
  <Relationship Id="rId24" Type="http://schemas.openxmlformats.org/officeDocument/2006/relationships/ctrlProp" Target="../ctrlProps/ctrlProp377.xml" />
  <Relationship Id="rId32" Type="http://schemas.openxmlformats.org/officeDocument/2006/relationships/ctrlProp" Target="../ctrlProps/ctrlProp385.xml" />
  <Relationship Id="rId37" Type="http://schemas.openxmlformats.org/officeDocument/2006/relationships/ctrlProp" Target="../ctrlProps/ctrlProp390.xml" />
  <Relationship Id="rId40" Type="http://schemas.openxmlformats.org/officeDocument/2006/relationships/ctrlProp" Target="../ctrlProps/ctrlProp393.xml" />
  <Relationship Id="rId45" Type="http://schemas.openxmlformats.org/officeDocument/2006/relationships/ctrlProp" Target="../ctrlProps/ctrlProp398.xml" />
  <Relationship Id="rId53" Type="http://schemas.openxmlformats.org/officeDocument/2006/relationships/comments" Target="../comments8.xml" />
  <Relationship Id="rId5" Type="http://schemas.openxmlformats.org/officeDocument/2006/relationships/ctrlProp" Target="../ctrlProps/ctrlProp358.xml" />
  <Relationship Id="rId10" Type="http://schemas.openxmlformats.org/officeDocument/2006/relationships/ctrlProp" Target="../ctrlProps/ctrlProp363.xml" />
  <Relationship Id="rId19" Type="http://schemas.openxmlformats.org/officeDocument/2006/relationships/ctrlProp" Target="../ctrlProps/ctrlProp372.xml" />
  <Relationship Id="rId31" Type="http://schemas.openxmlformats.org/officeDocument/2006/relationships/ctrlProp" Target="../ctrlProps/ctrlProp384.xml" />
  <Relationship Id="rId44" Type="http://schemas.openxmlformats.org/officeDocument/2006/relationships/ctrlProp" Target="../ctrlProps/ctrlProp397.xml" />
  <Relationship Id="rId52" Type="http://schemas.openxmlformats.org/officeDocument/2006/relationships/ctrlProp" Target="../ctrlProps/ctrlProp405.xml" />
  <Relationship Id="rId4" Type="http://schemas.openxmlformats.org/officeDocument/2006/relationships/ctrlProp" Target="../ctrlProps/ctrlProp357.xml" />
  <Relationship Id="rId9" Type="http://schemas.openxmlformats.org/officeDocument/2006/relationships/ctrlProp" Target="../ctrlProps/ctrlProp362.xml" />
  <Relationship Id="rId14" Type="http://schemas.openxmlformats.org/officeDocument/2006/relationships/ctrlProp" Target="../ctrlProps/ctrlProp367.xml" />
  <Relationship Id="rId22" Type="http://schemas.openxmlformats.org/officeDocument/2006/relationships/ctrlProp" Target="../ctrlProps/ctrlProp375.xml" />
  <Relationship Id="rId27" Type="http://schemas.openxmlformats.org/officeDocument/2006/relationships/ctrlProp" Target="../ctrlProps/ctrlProp380.xml" />
  <Relationship Id="rId30" Type="http://schemas.openxmlformats.org/officeDocument/2006/relationships/ctrlProp" Target="../ctrlProps/ctrlProp383.xml" />
  <Relationship Id="rId35" Type="http://schemas.openxmlformats.org/officeDocument/2006/relationships/ctrlProp" Target="../ctrlProps/ctrlProp388.xml" />
  <Relationship Id="rId43" Type="http://schemas.openxmlformats.org/officeDocument/2006/relationships/ctrlProp" Target="../ctrlProps/ctrlProp396.xml" />
  <Relationship Id="rId48" Type="http://schemas.openxmlformats.org/officeDocument/2006/relationships/ctrlProp" Target="../ctrlProps/ctrlProp401.xml" />
  <Relationship Id="rId8" Type="http://schemas.openxmlformats.org/officeDocument/2006/relationships/ctrlProp" Target="../ctrlProps/ctrlProp361.xml" />
  <Relationship Id="rId51" Type="http://schemas.openxmlformats.org/officeDocument/2006/relationships/ctrlProp" Target="../ctrlProps/ctrlProp404.xml" />
  <Relationship Id="rId3" Type="http://schemas.openxmlformats.org/officeDocument/2006/relationships/vmlDrawing" Target="../drawings/vmlDrawing8.vml" />
  <Relationship Id="rId12" Type="http://schemas.openxmlformats.org/officeDocument/2006/relationships/ctrlProp" Target="../ctrlProps/ctrlProp365.xml" />
  <Relationship Id="rId17" Type="http://schemas.openxmlformats.org/officeDocument/2006/relationships/ctrlProp" Target="../ctrlProps/ctrlProp370.xml" />
  <Relationship Id="rId25" Type="http://schemas.openxmlformats.org/officeDocument/2006/relationships/ctrlProp" Target="../ctrlProps/ctrlProp378.xml" />
  <Relationship Id="rId33" Type="http://schemas.openxmlformats.org/officeDocument/2006/relationships/ctrlProp" Target="../ctrlProps/ctrlProp386.xml" />
  <Relationship Id="rId38" Type="http://schemas.openxmlformats.org/officeDocument/2006/relationships/ctrlProp" Target="../ctrlProps/ctrlProp391.xml" />
  <Relationship Id="rId46" Type="http://schemas.openxmlformats.org/officeDocument/2006/relationships/ctrlProp" Target="../ctrlProps/ctrlProp399.xml" />
  <Relationship Id="rId20" Type="http://schemas.openxmlformats.org/officeDocument/2006/relationships/ctrlProp" Target="../ctrlProps/ctrlProp373.xml" />
  <Relationship Id="rId41" Type="http://schemas.openxmlformats.org/officeDocument/2006/relationships/ctrlProp" Target="../ctrlProps/ctrlProp394.xml" />
  <Relationship Id="rId6" Type="http://schemas.openxmlformats.org/officeDocument/2006/relationships/ctrlProp" Target="../ctrlProps/ctrlProp359.xml" />
  <Relationship Id="rId15" Type="http://schemas.openxmlformats.org/officeDocument/2006/relationships/ctrlProp" Target="../ctrlProps/ctrlProp368.xml" />
  <Relationship Id="rId23" Type="http://schemas.openxmlformats.org/officeDocument/2006/relationships/ctrlProp" Target="../ctrlProps/ctrlProp376.xml" />
  <Relationship Id="rId28" Type="http://schemas.openxmlformats.org/officeDocument/2006/relationships/ctrlProp" Target="../ctrlProps/ctrlProp381.xml" />
  <Relationship Id="rId36" Type="http://schemas.openxmlformats.org/officeDocument/2006/relationships/ctrlProp" Target="../ctrlProps/ctrlProp389.xml" />
  <Relationship Id="rId49" Type="http://schemas.openxmlformats.org/officeDocument/2006/relationships/ctrlProp" Target="../ctrlProps/ctrlProp402.xml" />
</Relationships>
</file>

<file path=xl/worksheets/_rels/sheet9.xml.rels>&#65279;<?xml version="1.0" encoding="utf-8" standalone="yes"?>
<Relationships xmlns="http://schemas.openxmlformats.org/package/2006/relationships">
  <Relationship Id="rId13" Type="http://schemas.openxmlformats.org/officeDocument/2006/relationships/ctrlProp" Target="../ctrlProps/ctrlProp415.xml" />
  <Relationship Id="rId18" Type="http://schemas.openxmlformats.org/officeDocument/2006/relationships/ctrlProp" Target="../ctrlProps/ctrlProp420.xml" />
  <Relationship Id="rId26" Type="http://schemas.openxmlformats.org/officeDocument/2006/relationships/ctrlProp" Target="../ctrlProps/ctrlProp428.xml" />
  <Relationship Id="rId39" Type="http://schemas.openxmlformats.org/officeDocument/2006/relationships/ctrlProp" Target="../ctrlProps/ctrlProp441.xml" />
  <Relationship Id="rId21" Type="http://schemas.openxmlformats.org/officeDocument/2006/relationships/ctrlProp" Target="../ctrlProps/ctrlProp423.xml" />
  <Relationship Id="rId34" Type="http://schemas.openxmlformats.org/officeDocument/2006/relationships/ctrlProp" Target="../ctrlProps/ctrlProp436.xml" />
  <Relationship Id="rId42" Type="http://schemas.openxmlformats.org/officeDocument/2006/relationships/ctrlProp" Target="../ctrlProps/ctrlProp444.xml" />
  <Relationship Id="rId47" Type="http://schemas.openxmlformats.org/officeDocument/2006/relationships/ctrlProp" Target="../ctrlProps/ctrlProp449.xml" />
  <Relationship Id="rId50" Type="http://schemas.openxmlformats.org/officeDocument/2006/relationships/ctrlProp" Target="../ctrlProps/ctrlProp452.xml" />
  <Relationship Id="rId7" Type="http://schemas.openxmlformats.org/officeDocument/2006/relationships/ctrlProp" Target="../ctrlProps/ctrlProp409.xml" />
  <Relationship Id="rId2" Type="http://schemas.openxmlformats.org/officeDocument/2006/relationships/drawing" Target="../drawings/drawing9.xml" />
  <Relationship Id="rId16" Type="http://schemas.openxmlformats.org/officeDocument/2006/relationships/ctrlProp" Target="../ctrlProps/ctrlProp418.xml" />
  <Relationship Id="rId29" Type="http://schemas.openxmlformats.org/officeDocument/2006/relationships/ctrlProp" Target="../ctrlProps/ctrlProp431.xml" />
  <Relationship Id="rId11" Type="http://schemas.openxmlformats.org/officeDocument/2006/relationships/ctrlProp" Target="../ctrlProps/ctrlProp413.xml" />
  <Relationship Id="rId24" Type="http://schemas.openxmlformats.org/officeDocument/2006/relationships/ctrlProp" Target="../ctrlProps/ctrlProp426.xml" />
  <Relationship Id="rId32" Type="http://schemas.openxmlformats.org/officeDocument/2006/relationships/ctrlProp" Target="../ctrlProps/ctrlProp434.xml" />
  <Relationship Id="rId37" Type="http://schemas.openxmlformats.org/officeDocument/2006/relationships/ctrlProp" Target="../ctrlProps/ctrlProp439.xml" />
  <Relationship Id="rId40" Type="http://schemas.openxmlformats.org/officeDocument/2006/relationships/ctrlProp" Target="../ctrlProps/ctrlProp442.xml" />
  <Relationship Id="rId45" Type="http://schemas.openxmlformats.org/officeDocument/2006/relationships/ctrlProp" Target="../ctrlProps/ctrlProp447.xml" />
  <Relationship Id="rId53" Type="http://schemas.openxmlformats.org/officeDocument/2006/relationships/comments" Target="../comments9.xml" />
  <Relationship Id="rId5" Type="http://schemas.openxmlformats.org/officeDocument/2006/relationships/ctrlProp" Target="../ctrlProps/ctrlProp407.xml" />
  <Relationship Id="rId10" Type="http://schemas.openxmlformats.org/officeDocument/2006/relationships/ctrlProp" Target="../ctrlProps/ctrlProp412.xml" />
  <Relationship Id="rId19" Type="http://schemas.openxmlformats.org/officeDocument/2006/relationships/ctrlProp" Target="../ctrlProps/ctrlProp421.xml" />
  <Relationship Id="rId31" Type="http://schemas.openxmlformats.org/officeDocument/2006/relationships/ctrlProp" Target="../ctrlProps/ctrlProp433.xml" />
  <Relationship Id="rId44" Type="http://schemas.openxmlformats.org/officeDocument/2006/relationships/ctrlProp" Target="../ctrlProps/ctrlProp446.xml" />
  <Relationship Id="rId52" Type="http://schemas.openxmlformats.org/officeDocument/2006/relationships/ctrlProp" Target="../ctrlProps/ctrlProp454.xml" />
  <Relationship Id="rId4" Type="http://schemas.openxmlformats.org/officeDocument/2006/relationships/ctrlProp" Target="../ctrlProps/ctrlProp406.xml" />
  <Relationship Id="rId9" Type="http://schemas.openxmlformats.org/officeDocument/2006/relationships/ctrlProp" Target="../ctrlProps/ctrlProp411.xml" />
  <Relationship Id="rId14" Type="http://schemas.openxmlformats.org/officeDocument/2006/relationships/ctrlProp" Target="../ctrlProps/ctrlProp416.xml" />
  <Relationship Id="rId22" Type="http://schemas.openxmlformats.org/officeDocument/2006/relationships/ctrlProp" Target="../ctrlProps/ctrlProp424.xml" />
  <Relationship Id="rId27" Type="http://schemas.openxmlformats.org/officeDocument/2006/relationships/ctrlProp" Target="../ctrlProps/ctrlProp429.xml" />
  <Relationship Id="rId30" Type="http://schemas.openxmlformats.org/officeDocument/2006/relationships/ctrlProp" Target="../ctrlProps/ctrlProp432.xml" />
  <Relationship Id="rId35" Type="http://schemas.openxmlformats.org/officeDocument/2006/relationships/ctrlProp" Target="../ctrlProps/ctrlProp437.xml" />
  <Relationship Id="rId43" Type="http://schemas.openxmlformats.org/officeDocument/2006/relationships/ctrlProp" Target="../ctrlProps/ctrlProp445.xml" />
  <Relationship Id="rId48" Type="http://schemas.openxmlformats.org/officeDocument/2006/relationships/ctrlProp" Target="../ctrlProps/ctrlProp450.xml" />
  <Relationship Id="rId8" Type="http://schemas.openxmlformats.org/officeDocument/2006/relationships/ctrlProp" Target="../ctrlProps/ctrlProp410.xml" />
  <Relationship Id="rId51" Type="http://schemas.openxmlformats.org/officeDocument/2006/relationships/ctrlProp" Target="../ctrlProps/ctrlProp453.xml" />
  <Relationship Id="rId3" Type="http://schemas.openxmlformats.org/officeDocument/2006/relationships/vmlDrawing" Target="../drawings/vmlDrawing9.vml" />
  <Relationship Id="rId12" Type="http://schemas.openxmlformats.org/officeDocument/2006/relationships/ctrlProp" Target="../ctrlProps/ctrlProp414.xml" />
  <Relationship Id="rId17" Type="http://schemas.openxmlformats.org/officeDocument/2006/relationships/ctrlProp" Target="../ctrlProps/ctrlProp419.xml" />
  <Relationship Id="rId25" Type="http://schemas.openxmlformats.org/officeDocument/2006/relationships/ctrlProp" Target="../ctrlProps/ctrlProp427.xml" />
  <Relationship Id="rId33" Type="http://schemas.openxmlformats.org/officeDocument/2006/relationships/ctrlProp" Target="../ctrlProps/ctrlProp435.xml" />
  <Relationship Id="rId38" Type="http://schemas.openxmlformats.org/officeDocument/2006/relationships/ctrlProp" Target="../ctrlProps/ctrlProp440.xml" />
  <Relationship Id="rId46" Type="http://schemas.openxmlformats.org/officeDocument/2006/relationships/ctrlProp" Target="../ctrlProps/ctrlProp448.xml" />
  <Relationship Id="rId20" Type="http://schemas.openxmlformats.org/officeDocument/2006/relationships/ctrlProp" Target="../ctrlProps/ctrlProp422.xml" />
  <Relationship Id="rId41" Type="http://schemas.openxmlformats.org/officeDocument/2006/relationships/ctrlProp" Target="../ctrlProps/ctrlProp443.xml" />
  <Relationship Id="rId6" Type="http://schemas.openxmlformats.org/officeDocument/2006/relationships/ctrlProp" Target="../ctrlProps/ctrlProp408.xml" />
  <Relationship Id="rId15" Type="http://schemas.openxmlformats.org/officeDocument/2006/relationships/ctrlProp" Target="../ctrlProps/ctrlProp417.xml" />
  <Relationship Id="rId23" Type="http://schemas.openxmlformats.org/officeDocument/2006/relationships/ctrlProp" Target="../ctrlProps/ctrlProp425.xml" />
  <Relationship Id="rId28" Type="http://schemas.openxmlformats.org/officeDocument/2006/relationships/ctrlProp" Target="../ctrlProps/ctrlProp430.xml" />
  <Relationship Id="rId36" Type="http://schemas.openxmlformats.org/officeDocument/2006/relationships/ctrlProp" Target="../ctrlProps/ctrlProp438.xml" />
  <Relationship Id="rId49" Type="http://schemas.openxmlformats.org/officeDocument/2006/relationships/ctrlProp" Target="../ctrlProps/ctrlProp45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0A62-EC4B-42BF-B04B-769E25942693}">
  <sheetPr>
    <pageSetUpPr fitToPage="1"/>
  </sheetPr>
  <dimension ref="A1:CC250"/>
  <sheetViews>
    <sheetView tabSelected="1" view="pageBreakPreview" zoomScaleNormal="120" zoomScaleSheetLayoutView="100" zoomScalePageLayoutView="64" workbookViewId="0"/>
  </sheetViews>
  <sheetFormatPr defaultColWidth="9" defaultRowHeight="13.5"/>
  <cols>
    <col min="1" max="1" width="2.125" style="157" customWidth="1"/>
    <col min="2" max="2" width="3.125" style="157" customWidth="1"/>
    <col min="3" max="7" width="2.625" style="157" customWidth="1"/>
    <col min="8" max="27" width="2.5" style="157" customWidth="1"/>
    <col min="28" max="28" width="3.5" style="157" customWidth="1"/>
    <col min="29" max="36" width="2.5" style="157" customWidth="1"/>
    <col min="37" max="37" width="2.875" style="157" customWidth="1"/>
    <col min="38" max="38" width="2.5" style="157" customWidth="1"/>
    <col min="39" max="39" width="6.875" style="157" customWidth="1"/>
    <col min="40" max="43" width="5.375" style="157" customWidth="1"/>
    <col min="44" max="44" width="7.375" style="157" customWidth="1"/>
    <col min="45" max="52" width="5.375" style="157" customWidth="1"/>
    <col min="53" max="55" width="5.5" style="157" customWidth="1"/>
    <col min="56" max="56" width="5.875" style="157" customWidth="1"/>
    <col min="57" max="57" width="6" style="157" customWidth="1"/>
    <col min="58" max="58" width="5.625" style="157" customWidth="1"/>
    <col min="59" max="67" width="4.125" style="157" customWidth="1"/>
    <col min="68" max="69" width="9" style="157"/>
    <col min="70" max="70" width="9" style="157" customWidth="1"/>
    <col min="71" max="16384" width="9" style="157"/>
  </cols>
  <sheetData>
    <row r="1" spans="1:39" ht="18.75" customHeight="1">
      <c r="A1" s="155"/>
      <c r="B1" s="156" t="s">
        <v>2181</v>
      </c>
      <c r="C1" s="72"/>
      <c r="D1" s="72"/>
      <c r="E1" s="72"/>
      <c r="F1" s="72"/>
      <c r="G1" s="72"/>
      <c r="H1" s="72"/>
      <c r="I1" s="72"/>
      <c r="J1" s="72"/>
      <c r="K1" s="72"/>
      <c r="L1" s="72"/>
      <c r="M1" s="72"/>
      <c r="N1" s="72"/>
      <c r="O1" s="72"/>
      <c r="P1" s="72"/>
      <c r="Q1" s="72"/>
      <c r="R1" s="72"/>
      <c r="S1" s="72"/>
      <c r="T1" s="72"/>
      <c r="U1" s="72"/>
      <c r="V1" s="72"/>
      <c r="W1" s="72"/>
      <c r="X1" s="72"/>
      <c r="Y1" s="72"/>
      <c r="Z1" s="540" t="s">
        <v>25</v>
      </c>
      <c r="AA1" s="540"/>
      <c r="AB1" s="540"/>
      <c r="AC1" s="540"/>
      <c r="AD1" s="541"/>
      <c r="AE1" s="541"/>
      <c r="AF1" s="541"/>
      <c r="AG1" s="541"/>
      <c r="AH1" s="541"/>
      <c r="AI1" s="541"/>
      <c r="AJ1" s="541"/>
      <c r="AK1" s="541"/>
      <c r="AL1" s="155"/>
    </row>
    <row r="2" spans="1:39" ht="10.5" customHeight="1">
      <c r="A2" s="155"/>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155"/>
    </row>
    <row r="3" spans="1:39" ht="24" customHeight="1">
      <c r="A3" s="155"/>
      <c r="B3" s="542" t="s">
        <v>2204</v>
      </c>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158"/>
      <c r="AM3" s="159"/>
    </row>
    <row r="4" spans="1:39" ht="9" customHeight="1">
      <c r="A4" s="155"/>
      <c r="B4" s="160"/>
      <c r="C4" s="161"/>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155"/>
    </row>
    <row r="5" spans="1:39" ht="19.5" customHeight="1">
      <c r="A5" s="155"/>
      <c r="B5" s="162" t="s">
        <v>2017</v>
      </c>
      <c r="C5" s="162"/>
      <c r="D5" s="162"/>
      <c r="E5" s="162"/>
      <c r="F5" s="162"/>
      <c r="G5" s="162"/>
      <c r="H5" s="162"/>
      <c r="I5" s="162"/>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55"/>
    </row>
    <row r="6" spans="1:39" s="165" customFormat="1" ht="13.5" customHeight="1">
      <c r="A6" s="164"/>
      <c r="B6" s="543" t="s">
        <v>21</v>
      </c>
      <c r="C6" s="544"/>
      <c r="D6" s="544"/>
      <c r="E6" s="544"/>
      <c r="F6" s="544"/>
      <c r="G6" s="545"/>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7"/>
      <c r="AL6" s="164"/>
    </row>
    <row r="7" spans="1:39" s="165" customFormat="1" ht="25.5" customHeight="1">
      <c r="A7" s="164"/>
      <c r="B7" s="548" t="s">
        <v>20</v>
      </c>
      <c r="C7" s="549"/>
      <c r="D7" s="549"/>
      <c r="E7" s="549"/>
      <c r="F7" s="549"/>
      <c r="G7" s="550"/>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2"/>
      <c r="AL7" s="164"/>
    </row>
    <row r="8" spans="1:39" s="165" customFormat="1" ht="12.75" customHeight="1">
      <c r="A8" s="164"/>
      <c r="B8" s="575" t="s">
        <v>2018</v>
      </c>
      <c r="C8" s="576"/>
      <c r="D8" s="576"/>
      <c r="E8" s="576"/>
      <c r="F8" s="576"/>
      <c r="G8" s="577"/>
      <c r="H8" s="166" t="s">
        <v>2182</v>
      </c>
      <c r="I8" s="973"/>
      <c r="J8" s="973"/>
      <c r="K8" s="167" t="s">
        <v>2184</v>
      </c>
      <c r="L8" s="973"/>
      <c r="M8" s="97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4"/>
    </row>
    <row r="9" spans="1:39" s="165" customFormat="1" ht="16.5" customHeight="1">
      <c r="A9" s="164"/>
      <c r="B9" s="562"/>
      <c r="C9" s="563"/>
      <c r="D9" s="563"/>
      <c r="E9" s="563"/>
      <c r="F9" s="563"/>
      <c r="G9" s="564"/>
      <c r="H9" s="578"/>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80"/>
      <c r="AL9" s="164"/>
    </row>
    <row r="10" spans="1:39" s="165" customFormat="1" ht="16.5" customHeight="1">
      <c r="A10" s="164"/>
      <c r="B10" s="562"/>
      <c r="C10" s="563"/>
      <c r="D10" s="563"/>
      <c r="E10" s="563"/>
      <c r="F10" s="563"/>
      <c r="G10" s="564"/>
      <c r="H10" s="581"/>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6"/>
      <c r="AL10" s="164"/>
    </row>
    <row r="11" spans="1:39" s="165" customFormat="1" ht="13.5" customHeight="1">
      <c r="A11" s="164"/>
      <c r="B11" s="582" t="s">
        <v>21</v>
      </c>
      <c r="C11" s="583"/>
      <c r="D11" s="583"/>
      <c r="E11" s="583"/>
      <c r="F11" s="583"/>
      <c r="G11" s="584"/>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7"/>
      <c r="AL11" s="164"/>
    </row>
    <row r="12" spans="1:39" s="165" customFormat="1" ht="22.5" customHeight="1">
      <c r="A12" s="164"/>
      <c r="B12" s="562" t="s">
        <v>2019</v>
      </c>
      <c r="C12" s="563"/>
      <c r="D12" s="563"/>
      <c r="E12" s="563"/>
      <c r="F12" s="563"/>
      <c r="G12" s="564"/>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6"/>
      <c r="AL12" s="164"/>
    </row>
    <row r="13" spans="1:39" s="165" customFormat="1" ht="18.75" customHeight="1">
      <c r="A13" s="164"/>
      <c r="B13" s="567" t="s">
        <v>2020</v>
      </c>
      <c r="C13" s="567"/>
      <c r="D13" s="567"/>
      <c r="E13" s="567"/>
      <c r="F13" s="567"/>
      <c r="G13" s="567"/>
      <c r="H13" s="568" t="s">
        <v>24</v>
      </c>
      <c r="I13" s="567"/>
      <c r="J13" s="567"/>
      <c r="K13" s="567"/>
      <c r="L13" s="569"/>
      <c r="M13" s="570"/>
      <c r="N13" s="570"/>
      <c r="O13" s="570"/>
      <c r="P13" s="570"/>
      <c r="Q13" s="570"/>
      <c r="R13" s="570"/>
      <c r="S13" s="570"/>
      <c r="T13" s="570"/>
      <c r="U13" s="571"/>
      <c r="V13" s="572" t="s">
        <v>2183</v>
      </c>
      <c r="W13" s="573"/>
      <c r="X13" s="573"/>
      <c r="Y13" s="568"/>
      <c r="Z13" s="574"/>
      <c r="AA13" s="570"/>
      <c r="AB13" s="570"/>
      <c r="AC13" s="570"/>
      <c r="AD13" s="570"/>
      <c r="AE13" s="570"/>
      <c r="AF13" s="570"/>
      <c r="AG13" s="570"/>
      <c r="AH13" s="570"/>
      <c r="AI13" s="570"/>
      <c r="AJ13" s="570"/>
      <c r="AK13" s="571"/>
      <c r="AL13" s="164"/>
    </row>
    <row r="14" spans="1:39" ht="7.5" customHeight="1">
      <c r="A14" s="155"/>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155"/>
    </row>
    <row r="15" spans="1:39" ht="18" customHeight="1">
      <c r="A15" s="155"/>
      <c r="B15" s="171" t="s">
        <v>28</v>
      </c>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55"/>
    </row>
    <row r="16" spans="1:39" ht="18.75" customHeight="1">
      <c r="A16" s="155"/>
      <c r="B16" s="173" t="s">
        <v>29</v>
      </c>
      <c r="C16" s="174"/>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155"/>
    </row>
    <row r="17" spans="1:55" ht="18.75" customHeight="1">
      <c r="B17" s="585" t="s">
        <v>30</v>
      </c>
      <c r="C17" s="586"/>
      <c r="D17" s="586"/>
      <c r="E17" s="586"/>
      <c r="F17" s="586"/>
      <c r="G17" s="586"/>
      <c r="H17" s="586"/>
      <c r="I17" s="586"/>
      <c r="J17" s="586"/>
      <c r="K17" s="586"/>
      <c r="L17" s="586"/>
      <c r="M17" s="586"/>
      <c r="N17" s="586"/>
      <c r="O17" s="586"/>
      <c r="P17" s="586"/>
      <c r="Q17" s="586"/>
      <c r="R17" s="586"/>
      <c r="S17" s="586"/>
      <c r="T17" s="586"/>
      <c r="U17" s="586"/>
      <c r="V17" s="586"/>
      <c r="W17" s="588"/>
      <c r="X17" s="72"/>
      <c r="Y17" s="72"/>
      <c r="Z17" s="72"/>
      <c r="AA17" s="72"/>
      <c r="AB17" s="72"/>
      <c r="AC17" s="72"/>
      <c r="AD17" s="72"/>
      <c r="AE17" s="72"/>
      <c r="AF17" s="72"/>
      <c r="AG17" s="72"/>
      <c r="AH17" s="72"/>
      <c r="AI17" s="72"/>
      <c r="AJ17" s="72"/>
      <c r="AK17" s="72"/>
      <c r="AL17" s="155"/>
    </row>
    <row r="18" spans="1:55" ht="26.25" customHeight="1">
      <c r="A18" s="155"/>
      <c r="B18" s="175" t="s">
        <v>32</v>
      </c>
      <c r="C18" s="978" t="s">
        <v>33</v>
      </c>
      <c r="D18" s="978"/>
      <c r="E18" s="978"/>
      <c r="F18" s="978"/>
      <c r="G18" s="978"/>
      <c r="H18" s="978"/>
      <c r="I18" s="978"/>
      <c r="J18" s="978"/>
      <c r="K18" s="978"/>
      <c r="L18" s="978"/>
      <c r="M18" s="978"/>
      <c r="N18" s="978"/>
      <c r="O18" s="978"/>
      <c r="P18" s="982"/>
      <c r="Q18" s="979">
        <f>SUM('別紙様式6-2 事業所個票１:事業所個票10'!V51,'別紙様式6-2 事業所個票１:事業所個票10'!AC51)</f>
        <v>0</v>
      </c>
      <c r="R18" s="980"/>
      <c r="S18" s="980"/>
      <c r="T18" s="980"/>
      <c r="U18" s="980"/>
      <c r="V18" s="981"/>
      <c r="W18" s="176" t="s">
        <v>2203</v>
      </c>
      <c r="X18" s="155"/>
      <c r="Y18" s="155"/>
      <c r="Z18" s="72"/>
      <c r="AA18" s="72"/>
      <c r="AB18" s="72"/>
      <c r="AC18" s="72"/>
      <c r="AD18" s="155"/>
      <c r="AE18" s="155"/>
      <c r="AF18" s="155"/>
      <c r="AG18" s="155"/>
      <c r="AH18" s="155"/>
      <c r="AI18" s="155"/>
      <c r="AJ18" s="155"/>
      <c r="AK18" s="155"/>
      <c r="AL18" s="155"/>
    </row>
    <row r="19" spans="1:55" ht="26.25" customHeight="1" thickBot="1">
      <c r="A19" s="155"/>
      <c r="B19" s="177"/>
      <c r="C19" s="178" t="s">
        <v>34</v>
      </c>
      <c r="D19" s="589" t="s">
        <v>35</v>
      </c>
      <c r="E19" s="589"/>
      <c r="F19" s="589"/>
      <c r="G19" s="589"/>
      <c r="H19" s="589"/>
      <c r="I19" s="589"/>
      <c r="J19" s="589"/>
      <c r="K19" s="589"/>
      <c r="L19" s="589"/>
      <c r="M19" s="589"/>
      <c r="N19" s="589"/>
      <c r="O19" s="589"/>
      <c r="P19" s="590"/>
      <c r="Q19" s="979">
        <f>SUM('別紙様式6-2 事業所個票１:事業所個票10'!BI51)</f>
        <v>0</v>
      </c>
      <c r="R19" s="980"/>
      <c r="S19" s="980"/>
      <c r="T19" s="980"/>
      <c r="U19" s="980"/>
      <c r="V19" s="981"/>
      <c r="W19" s="176" t="s">
        <v>31</v>
      </c>
      <c r="X19" s="155"/>
      <c r="Y19" s="155"/>
      <c r="Z19" s="72"/>
      <c r="AA19" s="72"/>
      <c r="AB19" s="155"/>
      <c r="AC19" s="155"/>
      <c r="AD19" s="155"/>
      <c r="AE19" s="155"/>
      <c r="AF19" s="155"/>
      <c r="AG19" s="155"/>
      <c r="AH19" s="155"/>
      <c r="AI19" s="155"/>
      <c r="AJ19" s="155"/>
      <c r="AK19" s="155"/>
      <c r="AL19" s="155"/>
    </row>
    <row r="20" spans="1:55" ht="30" customHeight="1" thickBot="1">
      <c r="A20" s="155"/>
      <c r="B20" s="179"/>
      <c r="C20" s="180"/>
      <c r="D20" s="181" t="s">
        <v>36</v>
      </c>
      <c r="E20" s="589" t="s">
        <v>37</v>
      </c>
      <c r="F20" s="589"/>
      <c r="G20" s="589"/>
      <c r="H20" s="589"/>
      <c r="I20" s="589"/>
      <c r="J20" s="589"/>
      <c r="K20" s="589"/>
      <c r="L20" s="589"/>
      <c r="M20" s="589"/>
      <c r="N20" s="589"/>
      <c r="O20" s="589"/>
      <c r="P20" s="983"/>
      <c r="Q20" s="596"/>
      <c r="R20" s="597"/>
      <c r="S20" s="597"/>
      <c r="T20" s="597"/>
      <c r="U20" s="597"/>
      <c r="V20" s="598"/>
      <c r="W20" s="182" t="s">
        <v>31</v>
      </c>
      <c r="X20" s="72" t="s">
        <v>38</v>
      </c>
      <c r="Y20" s="183" t="str">
        <f>IF(Q20&gt;Q19,"×","")</f>
        <v/>
      </c>
      <c r="Z20" s="155"/>
      <c r="AA20" s="155"/>
      <c r="AB20" s="155"/>
      <c r="AC20" s="155"/>
      <c r="AD20" s="155"/>
      <c r="AE20" s="155"/>
      <c r="AF20" s="155"/>
      <c r="AG20" s="155"/>
      <c r="AH20" s="155"/>
      <c r="AI20" s="155"/>
      <c r="AJ20" s="155"/>
      <c r="AK20" s="155"/>
      <c r="AL20" s="155"/>
      <c r="AM20" s="975" t="s">
        <v>2073</v>
      </c>
      <c r="AN20" s="976"/>
      <c r="AO20" s="976"/>
      <c r="AP20" s="976"/>
      <c r="AQ20" s="976"/>
      <c r="AR20" s="976"/>
      <c r="AS20" s="976"/>
      <c r="AT20" s="976"/>
      <c r="AU20" s="976"/>
      <c r="AV20" s="976"/>
      <c r="AW20" s="976"/>
      <c r="AX20" s="976"/>
      <c r="AY20" s="976"/>
      <c r="AZ20" s="976"/>
      <c r="BA20" s="976"/>
      <c r="BB20" s="976"/>
      <c r="BC20" s="977"/>
    </row>
    <row r="21" spans="1:55" ht="28.5" customHeight="1" thickBot="1">
      <c r="A21" s="155"/>
      <c r="B21" s="184" t="s">
        <v>39</v>
      </c>
      <c r="C21" s="589" t="s">
        <v>2074</v>
      </c>
      <c r="D21" s="978"/>
      <c r="E21" s="978"/>
      <c r="F21" s="978"/>
      <c r="G21" s="978"/>
      <c r="H21" s="978"/>
      <c r="I21" s="978"/>
      <c r="J21" s="978"/>
      <c r="K21" s="978"/>
      <c r="L21" s="978"/>
      <c r="M21" s="978"/>
      <c r="N21" s="978"/>
      <c r="O21" s="978"/>
      <c r="P21" s="978"/>
      <c r="Q21" s="979">
        <f>Q18-Q20</f>
        <v>0</v>
      </c>
      <c r="R21" s="980"/>
      <c r="S21" s="980"/>
      <c r="T21" s="980"/>
      <c r="U21" s="980"/>
      <c r="V21" s="981"/>
      <c r="W21" s="185" t="s">
        <v>31</v>
      </c>
      <c r="X21" s="72" t="s">
        <v>38</v>
      </c>
      <c r="Y21" s="593" t="str">
        <f>IFERROR(IF(Q22&gt;=Q21,"○","×"),"")</f>
        <v>○</v>
      </c>
      <c r="Z21" s="155"/>
      <c r="AA21" s="155"/>
      <c r="AB21" s="155"/>
      <c r="AC21" s="155"/>
      <c r="AD21" s="155"/>
      <c r="AE21" s="155"/>
      <c r="AF21" s="155"/>
      <c r="AG21" s="155"/>
      <c r="AH21" s="155"/>
      <c r="AI21" s="155"/>
      <c r="AJ21" s="155"/>
      <c r="AK21" s="155"/>
      <c r="AL21" s="155"/>
      <c r="AM21" s="604" t="s">
        <v>2146</v>
      </c>
      <c r="AN21" s="605"/>
      <c r="AO21" s="605"/>
      <c r="AP21" s="605"/>
      <c r="AQ21" s="605"/>
      <c r="AR21" s="605"/>
      <c r="AS21" s="605"/>
      <c r="AT21" s="605"/>
      <c r="AU21" s="605"/>
      <c r="AV21" s="605"/>
      <c r="AW21" s="605"/>
      <c r="AX21" s="605"/>
      <c r="AY21" s="605"/>
      <c r="AZ21" s="605"/>
      <c r="BA21" s="605"/>
      <c r="BB21" s="605"/>
      <c r="BC21" s="606"/>
    </row>
    <row r="22" spans="1:55" ht="30" customHeight="1" thickBot="1">
      <c r="A22" s="155"/>
      <c r="B22" s="184" t="s">
        <v>40</v>
      </c>
      <c r="C22" s="589" t="s">
        <v>41</v>
      </c>
      <c r="D22" s="589"/>
      <c r="E22" s="589"/>
      <c r="F22" s="589"/>
      <c r="G22" s="589"/>
      <c r="H22" s="589"/>
      <c r="I22" s="589"/>
      <c r="J22" s="589"/>
      <c r="K22" s="589"/>
      <c r="L22" s="589"/>
      <c r="M22" s="589"/>
      <c r="N22" s="589"/>
      <c r="O22" s="589"/>
      <c r="P22" s="589"/>
      <c r="Q22" s="596"/>
      <c r="R22" s="597"/>
      <c r="S22" s="597"/>
      <c r="T22" s="597"/>
      <c r="U22" s="597"/>
      <c r="V22" s="598"/>
      <c r="W22" s="186" t="s">
        <v>31</v>
      </c>
      <c r="X22" s="72" t="s">
        <v>38</v>
      </c>
      <c r="Y22" s="595"/>
      <c r="Z22" s="72"/>
      <c r="AA22" s="72"/>
      <c r="AB22" s="155"/>
      <c r="AC22" s="155"/>
      <c r="AD22" s="155"/>
      <c r="AE22" s="155"/>
      <c r="AF22" s="155"/>
      <c r="AG22" s="155"/>
      <c r="AH22" s="155"/>
      <c r="AI22" s="155"/>
      <c r="AJ22" s="155"/>
      <c r="AK22" s="155"/>
      <c r="AL22" s="155"/>
    </row>
    <row r="23" spans="1:55" ht="12.75"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155"/>
      <c r="AC23" s="155"/>
      <c r="AD23" s="155"/>
      <c r="AE23" s="155"/>
      <c r="AF23" s="155"/>
      <c r="AG23" s="155"/>
      <c r="AH23" s="155"/>
      <c r="AI23" s="155"/>
      <c r="AJ23" s="155"/>
      <c r="AK23" s="155"/>
      <c r="AL23" s="155"/>
    </row>
    <row r="24" spans="1:55" ht="17.25" customHeight="1" thickBot="1">
      <c r="A24" s="155"/>
      <c r="B24" s="585" t="s">
        <v>42</v>
      </c>
      <c r="C24" s="586"/>
      <c r="D24" s="586"/>
      <c r="E24" s="586"/>
      <c r="F24" s="586"/>
      <c r="G24" s="586"/>
      <c r="H24" s="586"/>
      <c r="I24" s="586"/>
      <c r="J24" s="586"/>
      <c r="K24" s="586"/>
      <c r="L24" s="586"/>
      <c r="M24" s="586"/>
      <c r="N24" s="586"/>
      <c r="O24" s="586"/>
      <c r="P24" s="586"/>
      <c r="Q24" s="587"/>
      <c r="R24" s="587"/>
      <c r="S24" s="587"/>
      <c r="T24" s="587"/>
      <c r="U24" s="587"/>
      <c r="V24" s="587"/>
      <c r="W24" s="588"/>
      <c r="X24" s="72"/>
      <c r="Y24" s="72"/>
      <c r="Z24" s="72"/>
      <c r="AA24" s="72"/>
      <c r="AB24" s="155"/>
      <c r="AC24" s="155"/>
      <c r="AD24" s="155"/>
      <c r="AE24" s="155"/>
      <c r="AF24" s="155"/>
      <c r="AG24" s="155"/>
      <c r="AH24" s="155"/>
      <c r="AI24" s="155"/>
      <c r="AJ24" s="155"/>
      <c r="AK24" s="155"/>
      <c r="AL24" s="155"/>
    </row>
    <row r="25" spans="1:55" ht="27" customHeight="1" thickBot="1">
      <c r="A25" s="155"/>
      <c r="B25" s="184" t="s">
        <v>43</v>
      </c>
      <c r="C25" s="589" t="s">
        <v>2075</v>
      </c>
      <c r="D25" s="589"/>
      <c r="E25" s="589"/>
      <c r="F25" s="589"/>
      <c r="G25" s="589"/>
      <c r="H25" s="589"/>
      <c r="I25" s="589"/>
      <c r="J25" s="589"/>
      <c r="K25" s="589"/>
      <c r="L25" s="589"/>
      <c r="M25" s="589"/>
      <c r="N25" s="589"/>
      <c r="O25" s="589"/>
      <c r="P25" s="590"/>
      <c r="Q25" s="591">
        <f>Q19-Q20</f>
        <v>0</v>
      </c>
      <c r="R25" s="592"/>
      <c r="S25" s="592"/>
      <c r="T25" s="592"/>
      <c r="U25" s="592"/>
      <c r="V25" s="592"/>
      <c r="W25" s="176" t="s">
        <v>31</v>
      </c>
      <c r="X25" s="72" t="s">
        <v>38</v>
      </c>
      <c r="Y25" s="556" t="str">
        <f>IFERROR(IF(Q25&lt;=0,"",IF(Q26&gt;=Q25,"○","△")),"")</f>
        <v/>
      </c>
      <c r="Z25" s="72" t="s">
        <v>38</v>
      </c>
      <c r="AA25" s="593" t="str">
        <f>IFERROR(IF(Y25="△",IF(Q28&gt;=Q25,"○","△"),""),"")</f>
        <v/>
      </c>
      <c r="AB25" s="155"/>
      <c r="AC25" s="155"/>
      <c r="AD25" s="155"/>
      <c r="AE25" s="155"/>
      <c r="AF25" s="155"/>
      <c r="AG25" s="155"/>
      <c r="AH25" s="155"/>
      <c r="AI25" s="155"/>
      <c r="AJ25" s="155"/>
      <c r="AK25" s="155"/>
      <c r="AL25" s="155"/>
    </row>
    <row r="26" spans="1:55" ht="37.5" customHeight="1" thickBot="1">
      <c r="A26" s="155"/>
      <c r="B26" s="184" t="s">
        <v>44</v>
      </c>
      <c r="C26" s="589" t="s">
        <v>2147</v>
      </c>
      <c r="D26" s="589"/>
      <c r="E26" s="589"/>
      <c r="F26" s="589"/>
      <c r="G26" s="589"/>
      <c r="H26" s="589"/>
      <c r="I26" s="589"/>
      <c r="J26" s="589"/>
      <c r="K26" s="589"/>
      <c r="L26" s="589"/>
      <c r="M26" s="589"/>
      <c r="N26" s="589"/>
      <c r="O26" s="589"/>
      <c r="P26" s="590"/>
      <c r="Q26" s="596"/>
      <c r="R26" s="597"/>
      <c r="S26" s="597"/>
      <c r="T26" s="597"/>
      <c r="U26" s="597"/>
      <c r="V26" s="598"/>
      <c r="W26" s="176" t="s">
        <v>31</v>
      </c>
      <c r="X26" s="72" t="s">
        <v>38</v>
      </c>
      <c r="Y26" s="557"/>
      <c r="Z26" s="72"/>
      <c r="AA26" s="594"/>
      <c r="AB26" s="155"/>
      <c r="AC26" s="155"/>
      <c r="AD26" s="155"/>
      <c r="AE26" s="155"/>
      <c r="AF26" s="155"/>
      <c r="AG26" s="155"/>
      <c r="AH26" s="155"/>
      <c r="AI26" s="155"/>
      <c r="AJ26" s="155"/>
      <c r="AK26" s="155"/>
      <c r="AL26" s="155"/>
    </row>
    <row r="27" spans="1:55" ht="26.25" customHeight="1" thickBot="1">
      <c r="A27" s="155"/>
      <c r="B27" s="184" t="s">
        <v>45</v>
      </c>
      <c r="C27" s="589" t="s">
        <v>2076</v>
      </c>
      <c r="D27" s="589"/>
      <c r="E27" s="589"/>
      <c r="F27" s="589"/>
      <c r="G27" s="589"/>
      <c r="H27" s="589"/>
      <c r="I27" s="589"/>
      <c r="J27" s="589"/>
      <c r="K27" s="589"/>
      <c r="L27" s="589"/>
      <c r="M27" s="589"/>
      <c r="N27" s="589"/>
      <c r="O27" s="589"/>
      <c r="P27" s="590"/>
      <c r="Q27" s="596"/>
      <c r="R27" s="597"/>
      <c r="S27" s="597"/>
      <c r="T27" s="597"/>
      <c r="U27" s="597"/>
      <c r="V27" s="598"/>
      <c r="W27" s="176" t="s">
        <v>31</v>
      </c>
      <c r="X27" s="72"/>
      <c r="Y27" s="72"/>
      <c r="Z27" s="72"/>
      <c r="AA27" s="594"/>
      <c r="AB27" s="155"/>
      <c r="AC27" s="155"/>
      <c r="AD27" s="155"/>
      <c r="AE27" s="155"/>
      <c r="AF27" s="155"/>
      <c r="AG27" s="155"/>
      <c r="AH27" s="155"/>
      <c r="AI27" s="155"/>
      <c r="AJ27" s="155"/>
      <c r="AK27" s="155"/>
      <c r="AL27" s="155"/>
      <c r="AM27" s="608" t="s">
        <v>2148</v>
      </c>
      <c r="AN27" s="609"/>
      <c r="AO27" s="609"/>
      <c r="AP27" s="609"/>
      <c r="AQ27" s="609"/>
      <c r="AR27" s="609"/>
      <c r="AS27" s="609"/>
      <c r="AT27" s="609"/>
      <c r="AU27" s="609"/>
      <c r="AV27" s="609"/>
      <c r="AW27" s="609"/>
      <c r="AX27" s="609"/>
      <c r="AY27" s="609"/>
      <c r="AZ27" s="609"/>
      <c r="BA27" s="609"/>
      <c r="BB27" s="609"/>
      <c r="BC27" s="610"/>
    </row>
    <row r="28" spans="1:55" ht="16.5" customHeight="1" thickBot="1">
      <c r="A28" s="155"/>
      <c r="B28" s="184" t="s">
        <v>46</v>
      </c>
      <c r="C28" s="589" t="s">
        <v>2077</v>
      </c>
      <c r="D28" s="589"/>
      <c r="E28" s="589"/>
      <c r="F28" s="589"/>
      <c r="G28" s="589"/>
      <c r="H28" s="589"/>
      <c r="I28" s="589"/>
      <c r="J28" s="589"/>
      <c r="K28" s="589"/>
      <c r="L28" s="589"/>
      <c r="M28" s="589"/>
      <c r="N28" s="589"/>
      <c r="O28" s="589"/>
      <c r="P28" s="590"/>
      <c r="Q28" s="614">
        <f>Q26+Q27</f>
        <v>0</v>
      </c>
      <c r="R28" s="615"/>
      <c r="S28" s="615"/>
      <c r="T28" s="615"/>
      <c r="U28" s="615"/>
      <c r="V28" s="616"/>
      <c r="W28" s="176" t="s">
        <v>31</v>
      </c>
      <c r="X28" s="155"/>
      <c r="Y28" s="155"/>
      <c r="Z28" s="155" t="s">
        <v>38</v>
      </c>
      <c r="AA28" s="595"/>
      <c r="AB28" s="155"/>
      <c r="AC28" s="155"/>
      <c r="AD28" s="155"/>
      <c r="AE28" s="155"/>
      <c r="AF28" s="155"/>
      <c r="AG28" s="155"/>
      <c r="AH28" s="155"/>
      <c r="AI28" s="155"/>
      <c r="AJ28" s="155"/>
      <c r="AK28" s="155"/>
      <c r="AL28" s="155"/>
      <c r="AM28" s="611"/>
      <c r="AN28" s="612"/>
      <c r="AO28" s="612"/>
      <c r="AP28" s="612"/>
      <c r="AQ28" s="612"/>
      <c r="AR28" s="612"/>
      <c r="AS28" s="612"/>
      <c r="AT28" s="612"/>
      <c r="AU28" s="612"/>
      <c r="AV28" s="612"/>
      <c r="AW28" s="612"/>
      <c r="AX28" s="612"/>
      <c r="AY28" s="612"/>
      <c r="AZ28" s="612"/>
      <c r="BA28" s="612"/>
      <c r="BB28" s="612"/>
      <c r="BC28" s="613"/>
    </row>
    <row r="29" spans="1:55" ht="3.75" customHeight="1">
      <c r="A29" s="72"/>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U29" s="187"/>
      <c r="AV29" s="188"/>
      <c r="AW29" s="188"/>
      <c r="AX29" s="188"/>
      <c r="AY29" s="188"/>
      <c r="AZ29" s="188"/>
    </row>
    <row r="30" spans="1:55" ht="16.5" customHeight="1">
      <c r="A30" s="189"/>
      <c r="B30" s="190" t="s">
        <v>26</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row>
    <row r="31" spans="1:55" ht="37.5" customHeight="1">
      <c r="A31" s="155"/>
      <c r="B31" s="191" t="s">
        <v>27</v>
      </c>
      <c r="C31" s="599" t="s">
        <v>2194</v>
      </c>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155"/>
    </row>
    <row r="32" spans="1:55" ht="48" customHeight="1">
      <c r="A32" s="155"/>
      <c r="B32" s="191" t="s">
        <v>27</v>
      </c>
      <c r="C32" s="599" t="s">
        <v>2205</v>
      </c>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599"/>
      <c r="AK32" s="599"/>
      <c r="AL32" s="155"/>
    </row>
    <row r="33" spans="1:55" ht="24.75" customHeight="1">
      <c r="A33" s="155"/>
      <c r="B33" s="191" t="s">
        <v>27</v>
      </c>
      <c r="C33" s="599" t="s">
        <v>2206</v>
      </c>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155"/>
    </row>
    <row r="34" spans="1:55" ht="35.25" customHeight="1">
      <c r="A34" s="155"/>
      <c r="B34" s="191" t="s">
        <v>27</v>
      </c>
      <c r="C34" s="599" t="s">
        <v>2207</v>
      </c>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155"/>
    </row>
    <row r="35" spans="1:55" ht="6.75" customHeight="1">
      <c r="A35" s="155"/>
      <c r="B35" s="192"/>
      <c r="C35" s="190"/>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row>
    <row r="36" spans="1:55" ht="18" customHeight="1" thickBot="1">
      <c r="A36" s="155"/>
      <c r="B36" s="173" t="s">
        <v>2008</v>
      </c>
      <c r="C36" s="174"/>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155"/>
      <c r="AM36" s="69" t="b">
        <v>0</v>
      </c>
      <c r="BA36" s="193"/>
    </row>
    <row r="37" spans="1:55" ht="18.75" customHeight="1" thickBot="1">
      <c r="A37" s="155"/>
      <c r="B37" s="600" t="b">
        <v>1</v>
      </c>
      <c r="C37" s="601"/>
      <c r="D37" s="602" t="s">
        <v>47</v>
      </c>
      <c r="E37" s="603"/>
      <c r="F37" s="603"/>
      <c r="G37" s="603"/>
      <c r="H37" s="603"/>
      <c r="I37" s="603"/>
      <c r="J37" s="603"/>
      <c r="K37" s="603"/>
      <c r="L37" s="603"/>
      <c r="M37" s="603"/>
      <c r="N37" s="603"/>
      <c r="O37" s="603"/>
      <c r="P37" s="603"/>
      <c r="Q37" s="603"/>
      <c r="R37" s="603"/>
      <c r="S37" s="603"/>
      <c r="T37" s="603"/>
      <c r="U37" s="603"/>
      <c r="V37" s="603"/>
      <c r="W37" s="603"/>
      <c r="X37" s="603"/>
      <c r="Y37" s="603"/>
      <c r="Z37" s="603"/>
      <c r="AA37" s="72" t="s">
        <v>38</v>
      </c>
      <c r="AB37" s="183" t="str">
        <f>IFERROR(IF(AM36=TRUE,"○","×"),"")</f>
        <v>×</v>
      </c>
      <c r="AC37" s="72"/>
      <c r="AD37" s="72"/>
      <c r="AE37" s="72"/>
      <c r="AF37" s="72"/>
      <c r="AG37" s="72"/>
      <c r="AH37" s="72"/>
      <c r="AI37" s="72"/>
      <c r="AJ37" s="72"/>
      <c r="AK37" s="72"/>
      <c r="AL37" s="155"/>
      <c r="AM37" s="604" t="s">
        <v>48</v>
      </c>
      <c r="AN37" s="605"/>
      <c r="AO37" s="605"/>
      <c r="AP37" s="605"/>
      <c r="AQ37" s="605"/>
      <c r="AR37" s="605"/>
      <c r="AS37" s="605"/>
      <c r="AT37" s="605"/>
      <c r="AU37" s="605"/>
      <c r="AV37" s="605"/>
      <c r="AW37" s="605"/>
      <c r="AX37" s="605"/>
      <c r="AY37" s="605"/>
      <c r="AZ37" s="605"/>
      <c r="BA37" s="605"/>
      <c r="BB37" s="605"/>
      <c r="BC37" s="606"/>
    </row>
    <row r="38" spans="1:55" ht="3.75" customHeight="1">
      <c r="A38" s="155"/>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155"/>
      <c r="AM38" s="194"/>
      <c r="AN38" s="194"/>
      <c r="AO38" s="194"/>
      <c r="AP38" s="194"/>
      <c r="AQ38" s="194"/>
      <c r="AR38" s="194"/>
      <c r="AS38" s="194"/>
      <c r="AT38" s="194"/>
      <c r="AU38" s="194"/>
      <c r="AV38" s="194"/>
      <c r="AW38" s="194"/>
      <c r="AX38" s="194"/>
      <c r="AY38" s="194"/>
      <c r="AZ38" s="194"/>
      <c r="BA38" s="194"/>
      <c r="BB38" s="194"/>
      <c r="BC38" s="194"/>
    </row>
    <row r="39" spans="1:55" ht="11.25" customHeight="1">
      <c r="A39" s="155"/>
      <c r="B39" s="190" t="s">
        <v>26</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155"/>
      <c r="AM39" s="194"/>
      <c r="AN39" s="194"/>
      <c r="AO39" s="194"/>
      <c r="AP39" s="194"/>
      <c r="AQ39" s="194"/>
      <c r="AR39" s="194"/>
      <c r="AS39" s="194"/>
      <c r="AT39" s="194"/>
      <c r="AU39" s="194"/>
      <c r="AV39" s="194"/>
      <c r="AW39" s="194"/>
      <c r="AX39" s="194"/>
      <c r="AY39" s="194"/>
      <c r="AZ39" s="194"/>
      <c r="BA39" s="194"/>
      <c r="BB39" s="194"/>
      <c r="BC39" s="194"/>
    </row>
    <row r="40" spans="1:55" ht="45.75" customHeight="1">
      <c r="A40" s="155"/>
      <c r="B40" s="191" t="s">
        <v>27</v>
      </c>
      <c r="C40" s="607" t="s">
        <v>2078</v>
      </c>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155"/>
    </row>
    <row r="41" spans="1:55" ht="24.75" customHeight="1" thickBot="1">
      <c r="A41" s="155"/>
      <c r="B41" s="191" t="s">
        <v>27</v>
      </c>
      <c r="C41" s="607" t="s">
        <v>49</v>
      </c>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155"/>
    </row>
    <row r="42" spans="1:55" ht="22.5" customHeight="1" thickBot="1">
      <c r="A42" s="155"/>
      <c r="B42" s="195" t="s">
        <v>50</v>
      </c>
      <c r="C42" s="189"/>
      <c r="D42" s="189"/>
      <c r="E42" s="189"/>
      <c r="F42" s="189"/>
      <c r="G42" s="189"/>
      <c r="H42" s="189"/>
      <c r="I42" s="189"/>
      <c r="J42" s="189"/>
      <c r="K42" s="189"/>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183" t="str">
        <f>IFERROR(IF(AND(AND(Q43&lt;&gt;"",T43&lt;&gt;"",AA43&lt;&gt;"",AD43&lt;&gt;""),OR(AM50=TRUE,AM51=TRUE,AM52=TRUE,AM53=TRUE,AND(AM54=TRUE,AE44&lt;&gt;"")),OR(AR49=TRUE,AR50=TRUE,AND(AR51=TRUE,Y46&lt;&gt;"")),AND(F48&lt;&gt;"",P54&lt;&gt;"",S54&lt;&gt;""),OR(AR52=TRUE,AR53=TRUE),OR(AR54=TRUE,N55&lt;&gt;"")),"○","×"),"")</f>
        <v>×</v>
      </c>
      <c r="AL42" s="155"/>
      <c r="AM42" s="628" t="s">
        <v>2149</v>
      </c>
      <c r="AN42" s="605"/>
      <c r="AO42" s="605"/>
      <c r="AP42" s="605"/>
      <c r="AQ42" s="605"/>
      <c r="AR42" s="605"/>
      <c r="AS42" s="605"/>
      <c r="AT42" s="605"/>
      <c r="AU42" s="605"/>
      <c r="AV42" s="605"/>
      <c r="AW42" s="605"/>
      <c r="AX42" s="605"/>
      <c r="AY42" s="605"/>
      <c r="AZ42" s="605"/>
      <c r="BA42" s="605"/>
      <c r="BB42" s="605"/>
      <c r="BC42" s="606"/>
    </row>
    <row r="43" spans="1:55" ht="21.75" customHeight="1" thickBot="1">
      <c r="A43" s="155"/>
      <c r="B43" s="558" t="s">
        <v>51</v>
      </c>
      <c r="C43" s="559"/>
      <c r="D43" s="559"/>
      <c r="E43" s="559"/>
      <c r="F43" s="559"/>
      <c r="G43" s="559"/>
      <c r="H43" s="559"/>
      <c r="I43" s="559"/>
      <c r="J43" s="559"/>
      <c r="K43" s="559"/>
      <c r="L43" s="559"/>
      <c r="M43" s="559"/>
      <c r="N43" s="629"/>
      <c r="O43" s="630" t="s">
        <v>52</v>
      </c>
      <c r="P43" s="631"/>
      <c r="Q43" s="632"/>
      <c r="R43" s="632"/>
      <c r="S43" s="196" t="s">
        <v>53</v>
      </c>
      <c r="T43" s="633"/>
      <c r="U43" s="634"/>
      <c r="V43" s="197" t="s">
        <v>54</v>
      </c>
      <c r="W43" s="635" t="s">
        <v>55</v>
      </c>
      <c r="X43" s="635"/>
      <c r="Y43" s="635" t="s">
        <v>52</v>
      </c>
      <c r="Z43" s="636"/>
      <c r="AA43" s="633"/>
      <c r="AB43" s="634"/>
      <c r="AC43" s="198" t="s">
        <v>53</v>
      </c>
      <c r="AD43" s="633"/>
      <c r="AE43" s="634"/>
      <c r="AF43" s="197" t="s">
        <v>54</v>
      </c>
      <c r="AG43" s="197" t="s">
        <v>56</v>
      </c>
      <c r="AH43" s="197" t="str">
        <f>IF(Q43&gt;=1,(AA43*12+AD43)-(Q43*12+T43)+1,"")</f>
        <v/>
      </c>
      <c r="AI43" s="635" t="s">
        <v>57</v>
      </c>
      <c r="AJ43" s="635"/>
      <c r="AK43" s="199" t="s">
        <v>58</v>
      </c>
      <c r="AL43" s="155"/>
      <c r="AM43" s="188"/>
      <c r="BB43" s="193"/>
    </row>
    <row r="44" spans="1:55" s="165" customFormat="1" ht="25.5" customHeight="1" thickBot="1">
      <c r="A44" s="164"/>
      <c r="B44" s="617" t="s">
        <v>59</v>
      </c>
      <c r="C44" s="618"/>
      <c r="D44" s="618"/>
      <c r="E44" s="618"/>
      <c r="F44" s="200" t="b">
        <v>1</v>
      </c>
      <c r="G44" s="619" t="s">
        <v>60</v>
      </c>
      <c r="H44" s="620"/>
      <c r="I44" s="621"/>
      <c r="J44" s="201" t="b">
        <v>0</v>
      </c>
      <c r="K44" s="619" t="s">
        <v>61</v>
      </c>
      <c r="L44" s="620"/>
      <c r="M44" s="620"/>
      <c r="N44" s="620"/>
      <c r="O44" s="622"/>
      <c r="P44" s="202" t="b">
        <v>0</v>
      </c>
      <c r="Q44" s="623" t="s">
        <v>62</v>
      </c>
      <c r="R44" s="624"/>
      <c r="S44" s="624"/>
      <c r="T44" s="624"/>
      <c r="U44" s="624"/>
      <c r="V44" s="625"/>
      <c r="W44" s="202"/>
      <c r="X44" s="623" t="s">
        <v>63</v>
      </c>
      <c r="Y44" s="624"/>
      <c r="Z44" s="625"/>
      <c r="AA44" s="202" t="b">
        <v>1</v>
      </c>
      <c r="AB44" s="626" t="s">
        <v>64</v>
      </c>
      <c r="AC44" s="627"/>
      <c r="AD44" s="203" t="s">
        <v>6</v>
      </c>
      <c r="AE44" s="638"/>
      <c r="AF44" s="638"/>
      <c r="AG44" s="638"/>
      <c r="AH44" s="638"/>
      <c r="AI44" s="638"/>
      <c r="AJ44" s="639" t="s">
        <v>65</v>
      </c>
      <c r="AK44" s="640"/>
      <c r="AL44" s="164"/>
      <c r="AM44" s="628" t="s">
        <v>2009</v>
      </c>
      <c r="AN44" s="605"/>
      <c r="AO44" s="605"/>
      <c r="AP44" s="605"/>
      <c r="AQ44" s="605"/>
      <c r="AR44" s="605"/>
      <c r="AS44" s="605"/>
      <c r="AT44" s="605"/>
      <c r="AU44" s="605"/>
      <c r="AV44" s="605"/>
      <c r="AW44" s="605"/>
      <c r="AX44" s="605"/>
      <c r="AY44" s="605"/>
      <c r="AZ44" s="605"/>
      <c r="BA44" s="605"/>
      <c r="BB44" s="605"/>
      <c r="BC44" s="606"/>
    </row>
    <row r="45" spans="1:55" s="165" customFormat="1" ht="18.75" customHeight="1" thickBot="1">
      <c r="A45" s="164"/>
      <c r="B45" s="693" t="s">
        <v>66</v>
      </c>
      <c r="C45" s="694"/>
      <c r="D45" s="694"/>
      <c r="E45" s="694"/>
      <c r="F45" s="204" t="s">
        <v>67</v>
      </c>
      <c r="G45" s="205"/>
      <c r="H45" s="206"/>
      <c r="I45" s="206"/>
      <c r="J45" s="174"/>
      <c r="K45" s="206"/>
      <c r="L45" s="206"/>
      <c r="M45" s="206"/>
      <c r="N45" s="206"/>
      <c r="O45" s="206"/>
      <c r="P45" s="207"/>
      <c r="Q45" s="206"/>
      <c r="R45" s="206"/>
      <c r="S45" s="206"/>
      <c r="T45" s="206"/>
      <c r="U45" s="206"/>
      <c r="V45" s="206"/>
      <c r="W45" s="207"/>
      <c r="X45" s="206"/>
      <c r="Y45" s="206"/>
      <c r="Z45" s="174"/>
      <c r="AA45" s="174"/>
      <c r="AB45" s="206"/>
      <c r="AC45" s="206"/>
      <c r="AD45" s="206"/>
      <c r="AE45" s="206"/>
      <c r="AF45" s="206"/>
      <c r="AG45" s="206"/>
      <c r="AH45" s="206"/>
      <c r="AI45" s="206"/>
      <c r="AJ45" s="206"/>
      <c r="AK45" s="208"/>
      <c r="AL45" s="164"/>
    </row>
    <row r="46" spans="1:55" s="165" customFormat="1" ht="15" customHeight="1">
      <c r="A46" s="164"/>
      <c r="B46" s="695"/>
      <c r="C46" s="696"/>
      <c r="D46" s="696"/>
      <c r="E46" s="696"/>
      <c r="F46" s="209" t="b">
        <v>1</v>
      </c>
      <c r="G46" s="210" t="s">
        <v>2079</v>
      </c>
      <c r="H46" s="174"/>
      <c r="I46" s="174"/>
      <c r="J46" s="174"/>
      <c r="K46" s="174"/>
      <c r="L46" s="174"/>
      <c r="M46" s="211" t="b">
        <v>1</v>
      </c>
      <c r="N46" s="210" t="s">
        <v>2080</v>
      </c>
      <c r="O46" s="174"/>
      <c r="P46" s="174"/>
      <c r="Q46" s="207"/>
      <c r="R46" s="207"/>
      <c r="S46" s="210"/>
      <c r="T46" s="211" t="b">
        <v>1</v>
      </c>
      <c r="U46" s="210" t="s">
        <v>64</v>
      </c>
      <c r="V46" s="207"/>
      <c r="W46" s="174"/>
      <c r="X46" s="210" t="s">
        <v>68</v>
      </c>
      <c r="Y46" s="641"/>
      <c r="Z46" s="641"/>
      <c r="AA46" s="641"/>
      <c r="AB46" s="641"/>
      <c r="AC46" s="641"/>
      <c r="AD46" s="641"/>
      <c r="AE46" s="641"/>
      <c r="AF46" s="641"/>
      <c r="AG46" s="641"/>
      <c r="AH46" s="641"/>
      <c r="AI46" s="641"/>
      <c r="AJ46" s="641"/>
      <c r="AK46" s="212" t="s">
        <v>69</v>
      </c>
      <c r="AL46" s="164"/>
      <c r="AM46" s="608" t="s">
        <v>2009</v>
      </c>
      <c r="AN46" s="642"/>
      <c r="AO46" s="642"/>
      <c r="AP46" s="642"/>
      <c r="AQ46" s="642"/>
      <c r="AR46" s="642"/>
      <c r="AS46" s="642"/>
      <c r="AT46" s="642"/>
      <c r="AU46" s="642"/>
      <c r="AV46" s="642"/>
      <c r="AW46" s="642"/>
      <c r="AX46" s="642"/>
      <c r="AY46" s="642"/>
      <c r="AZ46" s="642"/>
      <c r="BA46" s="642"/>
      <c r="BB46" s="642"/>
      <c r="BC46" s="643"/>
    </row>
    <row r="47" spans="1:55" s="165" customFormat="1" ht="19.5" customHeight="1" thickBot="1">
      <c r="A47" s="164"/>
      <c r="B47" s="695"/>
      <c r="C47" s="696"/>
      <c r="D47" s="696"/>
      <c r="E47" s="696"/>
      <c r="F47" s="213" t="s">
        <v>70</v>
      </c>
      <c r="G47" s="210"/>
      <c r="H47" s="174"/>
      <c r="I47" s="174"/>
      <c r="J47" s="174"/>
      <c r="K47" s="174"/>
      <c r="L47" s="174"/>
      <c r="M47" s="174"/>
      <c r="N47" s="174"/>
      <c r="O47" s="207"/>
      <c r="P47" s="207"/>
      <c r="Q47" s="210"/>
      <c r="R47" s="210"/>
      <c r="S47" s="210"/>
      <c r="T47" s="214"/>
      <c r="U47" s="214"/>
      <c r="V47" s="214"/>
      <c r="W47" s="214"/>
      <c r="X47" s="214"/>
      <c r="Z47" s="214"/>
      <c r="AA47" s="214"/>
      <c r="AB47" s="214"/>
      <c r="AC47" s="214"/>
      <c r="AD47" s="214"/>
      <c r="AE47" s="214"/>
      <c r="AF47" s="214"/>
      <c r="AG47" s="214"/>
      <c r="AH47" s="214"/>
      <c r="AI47" s="214"/>
      <c r="AJ47" s="214"/>
      <c r="AK47" s="212"/>
      <c r="AL47" s="164"/>
      <c r="AM47" s="644"/>
      <c r="AN47" s="645"/>
      <c r="AO47" s="645"/>
      <c r="AP47" s="645"/>
      <c r="AQ47" s="645"/>
      <c r="AR47" s="645"/>
      <c r="AS47" s="645"/>
      <c r="AT47" s="645"/>
      <c r="AU47" s="645"/>
      <c r="AV47" s="645"/>
      <c r="AW47" s="645"/>
      <c r="AX47" s="645"/>
      <c r="AY47" s="645"/>
      <c r="AZ47" s="645"/>
      <c r="BA47" s="645"/>
      <c r="BB47" s="645"/>
      <c r="BC47" s="646"/>
    </row>
    <row r="48" spans="1:55" s="165" customFormat="1" ht="20.25" customHeight="1">
      <c r="A48" s="164"/>
      <c r="B48" s="695"/>
      <c r="C48" s="696"/>
      <c r="D48" s="696"/>
      <c r="E48" s="696"/>
      <c r="F48" s="647"/>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9"/>
      <c r="AL48" s="164"/>
    </row>
    <row r="49" spans="1:59" s="165" customFormat="1" ht="18" customHeight="1">
      <c r="A49" s="164"/>
      <c r="B49" s="695"/>
      <c r="C49" s="696"/>
      <c r="D49" s="696"/>
      <c r="E49" s="696"/>
      <c r="F49" s="650"/>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2"/>
      <c r="AL49" s="164"/>
      <c r="AM49" s="215" t="s">
        <v>2081</v>
      </c>
      <c r="AR49" s="69" t="b">
        <v>0</v>
      </c>
      <c r="AS49" s="637" t="s">
        <v>2079</v>
      </c>
      <c r="AT49" s="637"/>
    </row>
    <row r="50" spans="1:59" s="165" customFormat="1" ht="18" customHeight="1">
      <c r="A50" s="164"/>
      <c r="B50" s="695"/>
      <c r="C50" s="696"/>
      <c r="D50" s="696"/>
      <c r="E50" s="696"/>
      <c r="F50" s="650"/>
      <c r="G50" s="651"/>
      <c r="H50" s="651"/>
      <c r="I50" s="651"/>
      <c r="J50" s="651"/>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2"/>
      <c r="AL50" s="164"/>
      <c r="AM50" s="69" t="b">
        <v>0</v>
      </c>
      <c r="AN50" s="637" t="s">
        <v>2082</v>
      </c>
      <c r="AO50" s="637"/>
      <c r="AP50" s="637"/>
      <c r="AR50" s="69" t="b">
        <v>0</v>
      </c>
      <c r="AS50" s="637" t="s">
        <v>2080</v>
      </c>
      <c r="AT50" s="637"/>
    </row>
    <row r="51" spans="1:59" s="165" customFormat="1" ht="18" customHeight="1">
      <c r="A51" s="164"/>
      <c r="B51" s="695"/>
      <c r="C51" s="696"/>
      <c r="D51" s="696"/>
      <c r="E51" s="696"/>
      <c r="F51" s="650"/>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2"/>
      <c r="AL51" s="164"/>
      <c r="AM51" s="69" t="b">
        <v>0</v>
      </c>
      <c r="AN51" s="637" t="s">
        <v>61</v>
      </c>
      <c r="AO51" s="637"/>
      <c r="AP51" s="637"/>
      <c r="AR51" s="69" t="b">
        <v>0</v>
      </c>
      <c r="AS51" s="637" t="s">
        <v>64</v>
      </c>
      <c r="AT51" s="637"/>
    </row>
    <row r="52" spans="1:59" s="165" customFormat="1" ht="18" customHeight="1">
      <c r="A52" s="164"/>
      <c r="B52" s="695"/>
      <c r="C52" s="696"/>
      <c r="D52" s="696"/>
      <c r="E52" s="696"/>
      <c r="F52" s="653"/>
      <c r="G52" s="654"/>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5"/>
      <c r="AL52" s="164"/>
      <c r="AM52" s="69" t="b">
        <v>0</v>
      </c>
      <c r="AN52" s="637" t="s">
        <v>62</v>
      </c>
      <c r="AO52" s="637"/>
      <c r="AP52" s="637"/>
      <c r="AR52" s="69" t="b">
        <v>0</v>
      </c>
      <c r="AS52" s="637" t="s">
        <v>2083</v>
      </c>
      <c r="AT52" s="637"/>
    </row>
    <row r="53" spans="1:59" s="165" customFormat="1" ht="18.75" customHeight="1">
      <c r="A53" s="164"/>
      <c r="B53" s="695"/>
      <c r="C53" s="696"/>
      <c r="D53" s="696"/>
      <c r="E53" s="696"/>
      <c r="F53" s="216" t="s">
        <v>71</v>
      </c>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217"/>
      <c r="AL53" s="164"/>
      <c r="AM53" s="69" t="b">
        <v>0</v>
      </c>
      <c r="AN53" s="637" t="s">
        <v>63</v>
      </c>
      <c r="AO53" s="637"/>
      <c r="AP53" s="637"/>
      <c r="AQ53" s="157"/>
      <c r="AR53" s="69" t="b">
        <v>0</v>
      </c>
      <c r="AS53" s="637" t="s">
        <v>76</v>
      </c>
      <c r="AT53" s="637"/>
      <c r="AV53" s="157"/>
      <c r="AW53" s="157"/>
      <c r="AX53" s="157"/>
      <c r="AY53" s="157"/>
      <c r="AZ53" s="157"/>
      <c r="BG53" s="157"/>
    </row>
    <row r="54" spans="1:59" ht="18.75" customHeight="1">
      <c r="A54" s="155"/>
      <c r="B54" s="697"/>
      <c r="C54" s="698"/>
      <c r="D54" s="698"/>
      <c r="E54" s="698"/>
      <c r="F54" s="218" t="s">
        <v>72</v>
      </c>
      <c r="G54" s="219"/>
      <c r="H54" s="219"/>
      <c r="I54" s="219"/>
      <c r="J54" s="219"/>
      <c r="K54" s="219"/>
      <c r="L54" s="219"/>
      <c r="M54" s="672"/>
      <c r="N54" s="673"/>
      <c r="O54" s="673"/>
      <c r="P54" s="673"/>
      <c r="Q54" s="673"/>
      <c r="R54" s="214" t="s">
        <v>73</v>
      </c>
      <c r="S54" s="673"/>
      <c r="T54" s="673"/>
      <c r="U54" s="214" t="s">
        <v>74</v>
      </c>
      <c r="V54" s="214" t="s">
        <v>68</v>
      </c>
      <c r="W54" s="220"/>
      <c r="X54" s="221" t="s">
        <v>75</v>
      </c>
      <c r="Y54" s="214"/>
      <c r="Z54" s="214"/>
      <c r="AA54" s="220"/>
      <c r="AB54" s="221" t="s">
        <v>76</v>
      </c>
      <c r="AC54" s="214"/>
      <c r="AD54" s="214" t="s">
        <v>69</v>
      </c>
      <c r="AE54" s="222"/>
      <c r="AF54" s="222"/>
      <c r="AG54" s="222"/>
      <c r="AH54" s="222"/>
      <c r="AI54" s="222"/>
      <c r="AJ54" s="222"/>
      <c r="AK54" s="223"/>
      <c r="AL54" s="164"/>
      <c r="AM54" s="69" t="b">
        <v>0</v>
      </c>
      <c r="AN54" s="637" t="s">
        <v>64</v>
      </c>
      <c r="AO54" s="637"/>
      <c r="AP54" s="637"/>
      <c r="AR54" s="69" t="b">
        <v>0</v>
      </c>
      <c r="AS54" s="637" t="s">
        <v>2084</v>
      </c>
      <c r="AT54" s="637"/>
    </row>
    <row r="55" spans="1:59" ht="24.75" customHeight="1">
      <c r="A55" s="155"/>
      <c r="B55" s="674" t="s">
        <v>77</v>
      </c>
      <c r="C55" s="675"/>
      <c r="D55" s="675"/>
      <c r="E55" s="676"/>
      <c r="F55" s="680"/>
      <c r="G55" s="682" t="s">
        <v>78</v>
      </c>
      <c r="H55" s="683"/>
      <c r="I55" s="684"/>
      <c r="J55" s="682" t="s">
        <v>79</v>
      </c>
      <c r="K55" s="683"/>
      <c r="L55" s="683"/>
      <c r="M55" s="688"/>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90"/>
      <c r="AL55" s="222"/>
      <c r="AM55" s="165"/>
    </row>
    <row r="56" spans="1:59" ht="18.75" customHeight="1" thickBot="1">
      <c r="A56" s="155"/>
      <c r="B56" s="677"/>
      <c r="C56" s="678"/>
      <c r="D56" s="678"/>
      <c r="E56" s="679"/>
      <c r="F56" s="681"/>
      <c r="G56" s="685"/>
      <c r="H56" s="686"/>
      <c r="I56" s="687"/>
      <c r="J56" s="685"/>
      <c r="K56" s="686"/>
      <c r="L56" s="686"/>
      <c r="M56" s="687"/>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2"/>
      <c r="AL56" s="222"/>
      <c r="BB56" s="193"/>
    </row>
    <row r="57" spans="1:59" ht="7.5" customHeight="1">
      <c r="A57" s="155"/>
      <c r="B57" s="224"/>
      <c r="C57" s="224"/>
      <c r="D57" s="224"/>
      <c r="E57" s="224"/>
      <c r="F57" s="221"/>
      <c r="G57" s="222"/>
      <c r="H57" s="222"/>
      <c r="I57" s="222"/>
      <c r="J57" s="222"/>
      <c r="K57" s="222"/>
      <c r="L57" s="222"/>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164"/>
      <c r="AM57" s="165"/>
      <c r="BA57" s="193"/>
    </row>
    <row r="58" spans="1:59" ht="21" customHeight="1">
      <c r="A58" s="155"/>
      <c r="B58" s="656" t="s">
        <v>2232</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155"/>
    </row>
    <row r="59" spans="1:59" ht="33" customHeight="1" thickBot="1">
      <c r="A59" s="155"/>
      <c r="B59" s="657" t="s">
        <v>2085</v>
      </c>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155"/>
      <c r="AS59" s="193"/>
    </row>
    <row r="60" spans="1:59" ht="18.75" customHeight="1">
      <c r="A60" s="155"/>
      <c r="B60" s="225" t="s">
        <v>32</v>
      </c>
      <c r="C60" s="658" t="s">
        <v>80</v>
      </c>
      <c r="D60" s="659"/>
      <c r="E60" s="659"/>
      <c r="F60" s="659"/>
      <c r="G60" s="659"/>
      <c r="H60" s="659"/>
      <c r="I60" s="659"/>
      <c r="J60" s="659"/>
      <c r="K60" s="659"/>
      <c r="L60" s="659"/>
      <c r="M60" s="659"/>
      <c r="N60" s="659"/>
      <c r="O60" s="659"/>
      <c r="P60" s="659"/>
      <c r="Q60" s="659"/>
      <c r="R60" s="659"/>
      <c r="S60" s="660"/>
      <c r="T60" s="661">
        <f>SUM('別紙様式6-2 事業所個票１:事業所個票10'!$BN$51)</f>
        <v>0</v>
      </c>
      <c r="U60" s="662"/>
      <c r="V60" s="662"/>
      <c r="W60" s="662"/>
      <c r="X60" s="662"/>
      <c r="Y60" s="663"/>
      <c r="Z60" s="185" t="s">
        <v>31</v>
      </c>
      <c r="AA60" s="174" t="s">
        <v>38</v>
      </c>
      <c r="AB60" s="664" t="str">
        <f>IFERROR(IF(T61&gt;=T60,"○","×"),"")</f>
        <v>○</v>
      </c>
      <c r="AC60" s="226"/>
      <c r="AD60" s="227"/>
      <c r="AE60" s="227"/>
      <c r="AF60" s="227"/>
      <c r="AG60" s="227"/>
      <c r="AH60" s="227"/>
      <c r="AI60" s="227"/>
      <c r="AJ60" s="227"/>
      <c r="AK60" s="227"/>
      <c r="AL60" s="155"/>
      <c r="AM60" s="608" t="s">
        <v>2086</v>
      </c>
      <c r="AN60" s="609"/>
      <c r="AO60" s="609"/>
      <c r="AP60" s="609"/>
      <c r="AQ60" s="609"/>
      <c r="AR60" s="609"/>
      <c r="AS60" s="609"/>
      <c r="AT60" s="609"/>
      <c r="AU60" s="609"/>
      <c r="AV60" s="609"/>
      <c r="AW60" s="609"/>
      <c r="AX60" s="609"/>
      <c r="AY60" s="609"/>
      <c r="AZ60" s="609"/>
      <c r="BA60" s="609"/>
      <c r="BB60" s="609"/>
      <c r="BC60" s="610"/>
    </row>
    <row r="61" spans="1:59" ht="27" customHeight="1" thickBot="1">
      <c r="A61" s="155"/>
      <c r="B61" s="225" t="s">
        <v>39</v>
      </c>
      <c r="C61" s="666" t="s">
        <v>81</v>
      </c>
      <c r="D61" s="667"/>
      <c r="E61" s="667"/>
      <c r="F61" s="667"/>
      <c r="G61" s="667"/>
      <c r="H61" s="667"/>
      <c r="I61" s="667"/>
      <c r="J61" s="667"/>
      <c r="K61" s="667"/>
      <c r="L61" s="667"/>
      <c r="M61" s="667"/>
      <c r="N61" s="667"/>
      <c r="O61" s="667"/>
      <c r="P61" s="667"/>
      <c r="Q61" s="667"/>
      <c r="R61" s="667"/>
      <c r="S61" s="668"/>
      <c r="T61" s="669"/>
      <c r="U61" s="670"/>
      <c r="V61" s="670"/>
      <c r="W61" s="670"/>
      <c r="X61" s="670"/>
      <c r="Y61" s="671"/>
      <c r="Z61" s="176" t="s">
        <v>31</v>
      </c>
      <c r="AA61" s="174" t="s">
        <v>38</v>
      </c>
      <c r="AB61" s="665"/>
      <c r="AC61" s="226"/>
      <c r="AD61" s="227"/>
      <c r="AE61" s="227"/>
      <c r="AF61" s="227"/>
      <c r="AG61" s="227"/>
      <c r="AH61" s="227"/>
      <c r="AI61" s="227"/>
      <c r="AJ61" s="227"/>
      <c r="AK61" s="227"/>
      <c r="AL61" s="155"/>
      <c r="AM61" s="611"/>
      <c r="AN61" s="612"/>
      <c r="AO61" s="612"/>
      <c r="AP61" s="612"/>
      <c r="AQ61" s="612"/>
      <c r="AR61" s="612"/>
      <c r="AS61" s="612"/>
      <c r="AT61" s="612"/>
      <c r="AU61" s="612"/>
      <c r="AV61" s="612"/>
      <c r="AW61" s="612"/>
      <c r="AX61" s="612"/>
      <c r="AY61" s="612"/>
      <c r="AZ61" s="612"/>
      <c r="BA61" s="612"/>
      <c r="BB61" s="612"/>
      <c r="BC61" s="613"/>
    </row>
    <row r="62" spans="1:59" ht="3.75" customHeight="1">
      <c r="A62" s="155"/>
      <c r="B62" s="190"/>
      <c r="C62" s="228"/>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29"/>
      <c r="AN62" s="229"/>
      <c r="AO62" s="229"/>
      <c r="AP62" s="229"/>
      <c r="BB62" s="193"/>
    </row>
    <row r="63" spans="1:59">
      <c r="A63" s="155"/>
      <c r="B63" s="190" t="s">
        <v>26</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230"/>
      <c r="AM63" s="229"/>
      <c r="AN63" s="229"/>
      <c r="AO63" s="229"/>
      <c r="AP63" s="229"/>
      <c r="BB63" s="193"/>
    </row>
    <row r="64" spans="1:59" ht="33.75" customHeight="1">
      <c r="A64" s="155"/>
      <c r="B64" s="191" t="s">
        <v>27</v>
      </c>
      <c r="C64" s="607" t="s">
        <v>2150</v>
      </c>
      <c r="D64" s="607"/>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7"/>
      <c r="AH64" s="607"/>
      <c r="AI64" s="607"/>
      <c r="AJ64" s="607"/>
      <c r="AK64" s="607"/>
      <c r="AL64" s="230"/>
      <c r="AM64" s="229"/>
      <c r="AN64" s="229"/>
      <c r="AO64" s="229"/>
      <c r="AP64" s="229"/>
      <c r="BB64" s="193"/>
    </row>
    <row r="65" spans="1:81" ht="7.5" customHeight="1">
      <c r="A65" s="155"/>
      <c r="B65" s="19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0"/>
      <c r="AM65" s="229"/>
      <c r="AN65" s="229"/>
      <c r="AO65" s="229"/>
      <c r="AP65" s="229"/>
      <c r="BB65" s="193"/>
    </row>
    <row r="66" spans="1:81" ht="30.75" customHeight="1" thickBot="1">
      <c r="A66" s="155"/>
      <c r="B66" s="708" t="s">
        <v>2151</v>
      </c>
      <c r="C66" s="708"/>
      <c r="D66" s="708"/>
      <c r="E66" s="708"/>
      <c r="F66" s="708"/>
      <c r="G66" s="708"/>
      <c r="H66" s="708"/>
      <c r="I66" s="708"/>
      <c r="J66" s="708"/>
      <c r="K66" s="708"/>
      <c r="L66" s="708"/>
      <c r="M66" s="708"/>
      <c r="N66" s="708"/>
      <c r="O66" s="708"/>
      <c r="P66" s="708"/>
      <c r="Q66" s="708"/>
      <c r="R66" s="708"/>
      <c r="S66" s="708"/>
      <c r="T66" s="708"/>
      <c r="U66" s="708"/>
      <c r="V66" s="708"/>
      <c r="W66" s="708"/>
      <c r="X66" s="708"/>
      <c r="Y66" s="708"/>
      <c r="Z66" s="708"/>
      <c r="AA66" s="708"/>
      <c r="AB66" s="708"/>
      <c r="AC66" s="708"/>
      <c r="AD66" s="708"/>
      <c r="AE66" s="708"/>
      <c r="AF66" s="708"/>
      <c r="AG66" s="708"/>
      <c r="AH66" s="708"/>
      <c r="AI66" s="708"/>
      <c r="AJ66" s="708"/>
      <c r="AK66" s="708"/>
      <c r="AL66" s="155"/>
    </row>
    <row r="67" spans="1:81" ht="23.25" customHeight="1" thickBot="1">
      <c r="A67" s="155"/>
      <c r="B67" s="709" t="s">
        <v>84</v>
      </c>
      <c r="C67" s="710"/>
      <c r="D67" s="710"/>
      <c r="E67" s="710"/>
      <c r="F67" s="710"/>
      <c r="G67" s="710"/>
      <c r="H67" s="710"/>
      <c r="I67" s="710"/>
      <c r="J67" s="710"/>
      <c r="K67" s="710"/>
      <c r="L67" s="710"/>
      <c r="M67" s="710"/>
      <c r="N67" s="710"/>
      <c r="O67" s="710"/>
      <c r="P67" s="710"/>
      <c r="Q67" s="710"/>
      <c r="R67" s="710"/>
      <c r="S67" s="711"/>
      <c r="T67" s="712">
        <f>SUM('別紙様式6-2 事業所個票１:事業所個票10'!BV51)</f>
        <v>0</v>
      </c>
      <c r="U67" s="713"/>
      <c r="V67" s="713"/>
      <c r="W67" s="713"/>
      <c r="X67" s="713"/>
      <c r="Y67" s="232" t="s">
        <v>31</v>
      </c>
      <c r="Z67" s="233" t="s">
        <v>38</v>
      </c>
      <c r="AA67" s="234"/>
      <c r="AB67" s="155"/>
      <c r="AC67" s="155"/>
      <c r="AD67" s="155"/>
      <c r="AE67" s="155"/>
      <c r="AF67" s="155"/>
      <c r="AG67" s="155" t="s">
        <v>38</v>
      </c>
      <c r="AH67" s="235" t="str">
        <f>IF(T68&lt;T67,"×","")</f>
        <v/>
      </c>
      <c r="AI67" s="155"/>
      <c r="AJ67" s="155"/>
      <c r="AK67" s="155"/>
      <c r="AL67" s="155"/>
      <c r="AM67" s="628" t="s">
        <v>2152</v>
      </c>
      <c r="AN67" s="714"/>
      <c r="AO67" s="714"/>
      <c r="AP67" s="714"/>
      <c r="AQ67" s="714"/>
      <c r="AR67" s="714"/>
      <c r="AS67" s="714"/>
      <c r="AT67" s="714"/>
      <c r="AU67" s="714"/>
      <c r="AV67" s="714"/>
      <c r="AW67" s="714"/>
      <c r="AX67" s="714"/>
      <c r="AY67" s="714"/>
      <c r="AZ67" s="714"/>
      <c r="BA67" s="714"/>
      <c r="BB67" s="714"/>
      <c r="BC67" s="715"/>
    </row>
    <row r="68" spans="1:81" ht="23.25" customHeight="1" thickBot="1">
      <c r="A68" s="155"/>
      <c r="B68" s="716" t="s">
        <v>2153</v>
      </c>
      <c r="C68" s="717"/>
      <c r="D68" s="717"/>
      <c r="E68" s="717"/>
      <c r="F68" s="717"/>
      <c r="G68" s="717"/>
      <c r="H68" s="717"/>
      <c r="I68" s="717"/>
      <c r="J68" s="717"/>
      <c r="K68" s="717"/>
      <c r="L68" s="717"/>
      <c r="M68" s="717"/>
      <c r="N68" s="717"/>
      <c r="O68" s="717"/>
      <c r="P68" s="717"/>
      <c r="Q68" s="717"/>
      <c r="R68" s="717"/>
      <c r="S68" s="717"/>
      <c r="T68" s="718"/>
      <c r="U68" s="719"/>
      <c r="V68" s="719"/>
      <c r="W68" s="719"/>
      <c r="X68" s="720"/>
      <c r="Y68" s="236" t="s">
        <v>31</v>
      </c>
      <c r="Z68" s="155"/>
      <c r="AA68" s="237" t="s">
        <v>68</v>
      </c>
      <c r="AB68" s="721">
        <f>IFERROR(T69/T67*100,0)</f>
        <v>0</v>
      </c>
      <c r="AC68" s="722"/>
      <c r="AD68" s="723"/>
      <c r="AE68" s="238" t="s">
        <v>85</v>
      </c>
      <c r="AF68" s="238" t="s">
        <v>69</v>
      </c>
      <c r="AG68" s="155" t="s">
        <v>38</v>
      </c>
      <c r="AH68" s="183" t="str">
        <f>IF(T67=0,"",(IF(AB68&gt;=200/3,"○","×")))</f>
        <v/>
      </c>
      <c r="AI68" s="221"/>
      <c r="AJ68" s="221"/>
      <c r="AK68" s="221"/>
      <c r="AL68" s="155"/>
      <c r="AM68" s="628" t="s">
        <v>2154</v>
      </c>
      <c r="AN68" s="714"/>
      <c r="AO68" s="714"/>
      <c r="AP68" s="714"/>
      <c r="AQ68" s="714"/>
      <c r="AR68" s="714"/>
      <c r="AS68" s="714"/>
      <c r="AT68" s="714"/>
      <c r="AU68" s="714"/>
      <c r="AV68" s="714"/>
      <c r="AW68" s="714"/>
      <c r="AX68" s="714"/>
      <c r="AY68" s="714"/>
      <c r="AZ68" s="714"/>
      <c r="BA68" s="714"/>
      <c r="BB68" s="714"/>
      <c r="BC68" s="715"/>
    </row>
    <row r="69" spans="1:81" ht="19.5" customHeight="1" thickBot="1">
      <c r="A69" s="155"/>
      <c r="B69" s="239"/>
      <c r="C69" s="699" t="s">
        <v>2155</v>
      </c>
      <c r="D69" s="699"/>
      <c r="E69" s="699"/>
      <c r="F69" s="699"/>
      <c r="G69" s="699"/>
      <c r="H69" s="699"/>
      <c r="I69" s="699"/>
      <c r="J69" s="699"/>
      <c r="K69" s="699"/>
      <c r="L69" s="699"/>
      <c r="M69" s="699"/>
      <c r="N69" s="699"/>
      <c r="O69" s="699"/>
      <c r="P69" s="699"/>
      <c r="Q69" s="699"/>
      <c r="R69" s="699"/>
      <c r="S69" s="699"/>
      <c r="T69" s="701"/>
      <c r="U69" s="702"/>
      <c r="V69" s="702"/>
      <c r="W69" s="702"/>
      <c r="X69" s="703"/>
      <c r="Y69" s="240" t="s">
        <v>31</v>
      </c>
      <c r="Z69" s="241" t="s">
        <v>38</v>
      </c>
      <c r="AA69" s="26"/>
      <c r="AB69" s="242"/>
      <c r="AC69" s="243"/>
      <c r="AD69" s="244"/>
      <c r="AE69" s="244"/>
      <c r="AF69" s="238"/>
      <c r="AG69" s="155"/>
      <c r="AH69" s="155"/>
      <c r="AI69" s="221"/>
      <c r="AJ69" s="155"/>
      <c r="AK69" s="221"/>
      <c r="AL69" s="221"/>
    </row>
    <row r="70" spans="1:81" ht="16.5" customHeight="1">
      <c r="A70" s="155"/>
      <c r="B70" s="245"/>
      <c r="C70" s="700"/>
      <c r="D70" s="700"/>
      <c r="E70" s="700"/>
      <c r="F70" s="700"/>
      <c r="G70" s="700"/>
      <c r="H70" s="700"/>
      <c r="I70" s="700"/>
      <c r="J70" s="700"/>
      <c r="K70" s="700"/>
      <c r="L70" s="700"/>
      <c r="M70" s="700"/>
      <c r="N70" s="700"/>
      <c r="O70" s="700"/>
      <c r="P70" s="700"/>
      <c r="Q70" s="700"/>
      <c r="R70" s="700"/>
      <c r="S70" s="700"/>
      <c r="T70" s="246" t="s">
        <v>68</v>
      </c>
      <c r="U70" s="704">
        <f>T69/10</f>
        <v>0</v>
      </c>
      <c r="V70" s="704"/>
      <c r="W70" s="704"/>
      <c r="X70" s="27" t="s">
        <v>31</v>
      </c>
      <c r="Y70" s="2" t="s">
        <v>69</v>
      </c>
      <c r="Z70" s="155"/>
      <c r="AA70" s="155"/>
      <c r="AB70" s="155"/>
      <c r="AC70" s="155"/>
      <c r="AD70" s="155"/>
      <c r="AE70" s="155"/>
      <c r="AF70" s="155"/>
      <c r="AG70" s="155"/>
      <c r="AH70" s="247"/>
      <c r="AI70" s="221"/>
      <c r="AJ70" s="221"/>
      <c r="AK70" s="221"/>
      <c r="AL70" s="221"/>
    </row>
    <row r="71" spans="1:81" ht="9.75"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221"/>
      <c r="AK71" s="221"/>
      <c r="AL71" s="221"/>
    </row>
    <row r="72" spans="1:81" ht="20.25" customHeight="1">
      <c r="A72" s="155"/>
      <c r="B72" s="705" t="s">
        <v>86</v>
      </c>
      <c r="C72" s="706"/>
      <c r="D72" s="706"/>
      <c r="E72" s="706"/>
      <c r="F72" s="706"/>
      <c r="G72" s="706"/>
      <c r="H72" s="706"/>
      <c r="I72" s="706"/>
      <c r="J72" s="706"/>
      <c r="K72" s="706"/>
      <c r="L72" s="706"/>
      <c r="M72" s="706"/>
      <c r="N72" s="706"/>
      <c r="O72" s="706"/>
      <c r="P72" s="706"/>
      <c r="Q72" s="706"/>
      <c r="R72" s="706"/>
      <c r="S72" s="706"/>
      <c r="T72" s="706"/>
      <c r="U72" s="706"/>
      <c r="V72" s="706"/>
      <c r="W72" s="706"/>
      <c r="X72" s="706"/>
      <c r="Y72" s="706"/>
      <c r="Z72" s="706"/>
      <c r="AA72" s="706"/>
      <c r="AB72" s="706"/>
      <c r="AC72" s="706"/>
      <c r="AD72" s="706"/>
      <c r="AE72" s="706"/>
      <c r="AF72" s="706"/>
      <c r="AG72" s="706"/>
      <c r="AH72" s="706"/>
      <c r="AI72" s="706"/>
      <c r="AJ72" s="706"/>
      <c r="AK72" s="706"/>
      <c r="AL72" s="155"/>
    </row>
    <row r="73" spans="1:81" s="248" customFormat="1" ht="14.25" customHeight="1">
      <c r="A73" s="190"/>
      <c r="B73" s="190"/>
      <c r="C73" s="228" t="s">
        <v>87</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row>
    <row r="74" spans="1:81" s="248" customFormat="1" ht="15" customHeight="1" thickBot="1">
      <c r="A74" s="190"/>
      <c r="B74" s="190"/>
      <c r="C74" s="160" t="s">
        <v>82</v>
      </c>
      <c r="D74" s="707" t="s">
        <v>2156</v>
      </c>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230"/>
      <c r="AM74" s="69" t="b">
        <v>0</v>
      </c>
      <c r="AN74" s="637" t="s">
        <v>2087</v>
      </c>
      <c r="AO74" s="637"/>
      <c r="AP74" s="637"/>
      <c r="AQ74" s="249"/>
      <c r="AR74" s="250" t="str">
        <f>IF(SUM('別紙様式6-2 事業所個票１:事業所個票10'!CI3)&gt;=1,"該当","")</f>
        <v/>
      </c>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row>
    <row r="75" spans="1:81" s="248" customFormat="1" ht="21" customHeight="1" thickBot="1">
      <c r="A75" s="190"/>
      <c r="B75" s="190"/>
      <c r="C75" s="724"/>
      <c r="D75" s="725"/>
      <c r="E75" s="726" t="s">
        <v>2157</v>
      </c>
      <c r="F75" s="726"/>
      <c r="G75" s="726"/>
      <c r="H75" s="726"/>
      <c r="I75" s="726"/>
      <c r="J75" s="726"/>
      <c r="K75" s="726"/>
      <c r="L75" s="726"/>
      <c r="M75" s="726"/>
      <c r="N75" s="726"/>
      <c r="O75" s="726"/>
      <c r="P75" s="726"/>
      <c r="Q75" s="726"/>
      <c r="R75" s="726"/>
      <c r="S75" s="726"/>
      <c r="T75" s="726"/>
      <c r="U75" s="726"/>
      <c r="V75" s="726"/>
      <c r="W75" s="726"/>
      <c r="X75" s="602"/>
      <c r="Y75" s="72" t="s">
        <v>38</v>
      </c>
      <c r="Z75" s="183" t="str">
        <f>IF(AR74&lt;&gt;"該当","",IF(AM74=TRUE,"○","×"))</f>
        <v/>
      </c>
      <c r="AA75" s="251"/>
      <c r="AB75" s="251"/>
      <c r="AC75" s="251"/>
      <c r="AD75" s="251"/>
      <c r="AE75" s="251"/>
      <c r="AF75" s="251"/>
      <c r="AG75" s="251"/>
      <c r="AH75" s="251"/>
      <c r="AI75" s="251"/>
      <c r="AJ75" s="251"/>
      <c r="AK75" s="251"/>
      <c r="AL75" s="251"/>
      <c r="AM75" s="628" t="s">
        <v>83</v>
      </c>
      <c r="AN75" s="605"/>
      <c r="AO75" s="605"/>
      <c r="AP75" s="605"/>
      <c r="AQ75" s="605"/>
      <c r="AR75" s="727"/>
      <c r="AS75" s="727"/>
      <c r="AT75" s="605"/>
      <c r="AU75" s="605"/>
      <c r="AV75" s="605"/>
      <c r="AW75" s="605"/>
      <c r="AX75" s="605"/>
      <c r="AY75" s="605"/>
      <c r="AZ75" s="605"/>
      <c r="BA75" s="605"/>
      <c r="BB75" s="605"/>
      <c r="BC75" s="606"/>
      <c r="BD75" s="249"/>
      <c r="BE75" s="249"/>
      <c r="BF75" s="249"/>
      <c r="BG75" s="249"/>
      <c r="BH75" s="249"/>
      <c r="BI75" s="249"/>
      <c r="BJ75" s="249"/>
      <c r="BK75" s="249"/>
      <c r="BL75" s="249"/>
      <c r="BM75" s="249"/>
      <c r="BN75" s="249"/>
      <c r="BO75" s="249"/>
      <c r="BP75" s="249"/>
      <c r="BQ75" s="249"/>
    </row>
    <row r="76" spans="1:81" s="248" customFormat="1" ht="5.25" customHeight="1">
      <c r="A76" s="190"/>
      <c r="B76" s="190"/>
      <c r="C76" s="190"/>
      <c r="D76" s="190"/>
      <c r="E76" s="190"/>
      <c r="F76" s="190"/>
      <c r="G76" s="190"/>
      <c r="H76" s="190"/>
      <c r="I76" s="190"/>
      <c r="J76" s="252"/>
      <c r="K76" s="252"/>
      <c r="L76" s="252"/>
      <c r="M76" s="252"/>
      <c r="N76" s="252"/>
      <c r="O76" s="252"/>
      <c r="P76" s="252"/>
      <c r="Q76" s="252"/>
      <c r="R76" s="252"/>
      <c r="S76" s="252"/>
      <c r="T76" s="252"/>
      <c r="U76" s="252"/>
      <c r="V76" s="252"/>
      <c r="W76" s="252"/>
      <c r="X76" s="252"/>
      <c r="Y76" s="251"/>
      <c r="Z76" s="251"/>
      <c r="AA76" s="251"/>
      <c r="AB76" s="251"/>
      <c r="AC76" s="251"/>
      <c r="AD76" s="251"/>
      <c r="AE76" s="251"/>
      <c r="AF76" s="251"/>
      <c r="AG76" s="251"/>
      <c r="AH76" s="251"/>
      <c r="AI76" s="251"/>
      <c r="AJ76" s="251"/>
      <c r="AK76" s="251"/>
      <c r="AL76" s="251"/>
      <c r="AN76" s="253"/>
      <c r="AO76" s="253"/>
      <c r="AP76" s="253"/>
      <c r="AQ76" s="253"/>
      <c r="AR76" s="253"/>
      <c r="AS76" s="253"/>
      <c r="AT76" s="253"/>
      <c r="AU76" s="253"/>
      <c r="AV76" s="253"/>
      <c r="AW76" s="253"/>
      <c r="AX76" s="253"/>
      <c r="AY76" s="253"/>
      <c r="AZ76" s="253"/>
      <c r="BA76" s="253"/>
      <c r="BB76" s="253"/>
      <c r="BC76" s="253"/>
      <c r="BD76" s="253"/>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row>
    <row r="77" spans="1:81" s="248" customFormat="1" ht="14.25">
      <c r="A77" s="190"/>
      <c r="B77" s="190"/>
      <c r="C77" s="228" t="s">
        <v>2158</v>
      </c>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N77" s="253"/>
      <c r="AO77" s="253"/>
      <c r="AP77" s="253"/>
      <c r="AQ77" s="253"/>
      <c r="AR77" s="253"/>
      <c r="AS77" s="253"/>
      <c r="AT77" s="253"/>
      <c r="AU77" s="253"/>
      <c r="AV77" s="253"/>
      <c r="AW77" s="253"/>
      <c r="AX77" s="253"/>
      <c r="AY77" s="253"/>
      <c r="AZ77" s="253"/>
      <c r="BA77" s="253"/>
      <c r="BB77" s="253"/>
      <c r="BC77" s="253"/>
      <c r="BD77" s="253"/>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row>
    <row r="78" spans="1:81" s="248" customFormat="1" ht="24.75" customHeight="1" thickBot="1">
      <c r="A78" s="190"/>
      <c r="B78" s="190"/>
      <c r="C78" s="254" t="s">
        <v>82</v>
      </c>
      <c r="D78" s="607" t="s">
        <v>2231</v>
      </c>
      <c r="E78" s="607"/>
      <c r="F78" s="607"/>
      <c r="G78" s="607"/>
      <c r="H78" s="607"/>
      <c r="I78" s="607"/>
      <c r="J78" s="607"/>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607"/>
      <c r="AK78" s="607"/>
      <c r="AL78" s="230"/>
      <c r="AN78" s="253"/>
      <c r="AO78" s="253"/>
      <c r="AP78" s="253"/>
      <c r="AQ78" s="253"/>
      <c r="AR78" s="253"/>
      <c r="AS78" s="253"/>
      <c r="AT78" s="253"/>
      <c r="AU78" s="253"/>
      <c r="AV78" s="253"/>
      <c r="AW78" s="253"/>
      <c r="AX78" s="253"/>
      <c r="AY78" s="253"/>
      <c r="AZ78" s="253"/>
      <c r="BA78" s="253"/>
      <c r="BB78" s="253"/>
      <c r="BC78" s="253"/>
      <c r="BD78" s="253"/>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row>
    <row r="79" spans="1:81" ht="18" customHeight="1">
      <c r="A79" s="155"/>
      <c r="B79" s="255"/>
      <c r="C79" s="728" t="s">
        <v>88</v>
      </c>
      <c r="D79" s="710"/>
      <c r="E79" s="710"/>
      <c r="F79" s="710"/>
      <c r="G79" s="710"/>
      <c r="H79" s="710"/>
      <c r="I79" s="710"/>
      <c r="J79" s="710"/>
      <c r="K79" s="710"/>
      <c r="L79" s="710"/>
      <c r="M79" s="710"/>
      <c r="N79" s="710"/>
      <c r="O79" s="710"/>
      <c r="P79" s="710"/>
      <c r="Q79" s="710"/>
      <c r="R79" s="710"/>
      <c r="S79" s="710"/>
      <c r="T79" s="711"/>
      <c r="U79" s="712">
        <f>SUM('別紙様式6-2 事業所個票１:事業所個票10'!BA51)</f>
        <v>0</v>
      </c>
      <c r="V79" s="713"/>
      <c r="W79" s="713"/>
      <c r="X79" s="713"/>
      <c r="Y79" s="713"/>
      <c r="Z79" s="256" t="s">
        <v>31</v>
      </c>
      <c r="AA79" s="174" t="s">
        <v>38</v>
      </c>
      <c r="AB79" s="593" t="str">
        <f>IF(U80&gt;=U79,"○","×")</f>
        <v>○</v>
      </c>
      <c r="AC79" s="234"/>
      <c r="AD79" s="155"/>
      <c r="AE79" s="155"/>
      <c r="AF79" s="155"/>
      <c r="AG79" s="155"/>
      <c r="AH79" s="155"/>
      <c r="AI79" s="155"/>
      <c r="AJ79" s="155"/>
      <c r="AK79" s="155"/>
      <c r="AL79" s="155"/>
      <c r="AN79" s="253"/>
      <c r="AO79" s="253"/>
      <c r="AP79" s="253"/>
      <c r="AQ79" s="253"/>
      <c r="AR79" s="253"/>
      <c r="AS79" s="253"/>
      <c r="AT79" s="253"/>
      <c r="AU79" s="253"/>
      <c r="AV79" s="253"/>
      <c r="AW79" s="253"/>
      <c r="AX79" s="253"/>
      <c r="AY79" s="253"/>
      <c r="AZ79" s="253"/>
      <c r="BA79" s="253"/>
      <c r="BB79" s="253"/>
      <c r="BC79" s="253"/>
      <c r="BD79" s="253"/>
    </row>
    <row r="80" spans="1:81" ht="19.5" customHeight="1" thickBot="1">
      <c r="A80" s="155"/>
      <c r="B80" s="255"/>
      <c r="C80" s="729" t="s">
        <v>89</v>
      </c>
      <c r="D80" s="729"/>
      <c r="E80" s="729"/>
      <c r="F80" s="729"/>
      <c r="G80" s="729"/>
      <c r="H80" s="729"/>
      <c r="I80" s="729"/>
      <c r="J80" s="729"/>
      <c r="K80" s="729"/>
      <c r="L80" s="729"/>
      <c r="M80" s="729"/>
      <c r="N80" s="729"/>
      <c r="O80" s="729"/>
      <c r="P80" s="729"/>
      <c r="Q80" s="729"/>
      <c r="R80" s="729"/>
      <c r="S80" s="729"/>
      <c r="T80" s="730"/>
      <c r="U80" s="712">
        <f>U81+U86</f>
        <v>0</v>
      </c>
      <c r="V80" s="713"/>
      <c r="W80" s="713"/>
      <c r="X80" s="713"/>
      <c r="Y80" s="713"/>
      <c r="Z80" s="232" t="s">
        <v>31</v>
      </c>
      <c r="AA80" s="174" t="s">
        <v>38</v>
      </c>
      <c r="AB80" s="595"/>
      <c r="AC80" s="174"/>
      <c r="AD80" s="174"/>
      <c r="AE80" s="174"/>
      <c r="AF80" s="174"/>
      <c r="AG80" s="174"/>
      <c r="AH80" s="221"/>
      <c r="AI80" s="221"/>
      <c r="AJ80" s="221"/>
      <c r="AK80" s="221"/>
      <c r="AL80" s="221"/>
      <c r="AM80" s="257"/>
    </row>
    <row r="81" spans="1:55" ht="9.75" customHeight="1" thickBot="1">
      <c r="A81" s="155"/>
      <c r="B81" s="255"/>
      <c r="C81" s="745" t="s">
        <v>2233</v>
      </c>
      <c r="D81" s="746"/>
      <c r="E81" s="750" t="s">
        <v>90</v>
      </c>
      <c r="F81" s="751"/>
      <c r="G81" s="751"/>
      <c r="H81" s="751"/>
      <c r="I81" s="751"/>
      <c r="J81" s="751"/>
      <c r="K81" s="751"/>
      <c r="L81" s="751"/>
      <c r="M81" s="751"/>
      <c r="N81" s="751"/>
      <c r="O81" s="751"/>
      <c r="P81" s="751"/>
      <c r="Q81" s="751"/>
      <c r="R81" s="751"/>
      <c r="S81" s="751"/>
      <c r="T81" s="752"/>
      <c r="U81" s="756"/>
      <c r="V81" s="757"/>
      <c r="W81" s="757"/>
      <c r="X81" s="757"/>
      <c r="Y81" s="758"/>
      <c r="Z81" s="762" t="s">
        <v>31</v>
      </c>
      <c r="AA81" s="764" t="s">
        <v>38</v>
      </c>
      <c r="AB81" s="155"/>
      <c r="AC81" s="238"/>
      <c r="AD81" s="258"/>
      <c r="AE81" s="258"/>
      <c r="AF81" s="238"/>
      <c r="AG81" s="155"/>
      <c r="AH81" s="221"/>
      <c r="AI81" s="155"/>
      <c r="AJ81" s="221"/>
      <c r="AK81" s="155"/>
      <c r="AL81" s="221"/>
      <c r="AM81" s="257"/>
    </row>
    <row r="82" spans="1:55" ht="9.75" customHeight="1" thickBot="1">
      <c r="A82" s="155"/>
      <c r="B82" s="255"/>
      <c r="C82" s="747"/>
      <c r="D82" s="746"/>
      <c r="E82" s="753"/>
      <c r="F82" s="754"/>
      <c r="G82" s="754"/>
      <c r="H82" s="754"/>
      <c r="I82" s="754"/>
      <c r="J82" s="754"/>
      <c r="K82" s="754"/>
      <c r="L82" s="754"/>
      <c r="M82" s="754"/>
      <c r="N82" s="754"/>
      <c r="O82" s="754"/>
      <c r="P82" s="754"/>
      <c r="Q82" s="754"/>
      <c r="R82" s="754"/>
      <c r="S82" s="754"/>
      <c r="T82" s="755"/>
      <c r="U82" s="759"/>
      <c r="V82" s="760"/>
      <c r="W82" s="760"/>
      <c r="X82" s="760"/>
      <c r="Y82" s="761"/>
      <c r="Z82" s="763"/>
      <c r="AA82" s="764"/>
      <c r="AB82" s="765" t="s">
        <v>68</v>
      </c>
      <c r="AC82" s="731">
        <f>IFERROR(U83/U81*100,0)</f>
        <v>0</v>
      </c>
      <c r="AD82" s="732"/>
      <c r="AE82" s="733"/>
      <c r="AF82" s="737" t="s">
        <v>85</v>
      </c>
      <c r="AG82" s="737" t="s">
        <v>69</v>
      </c>
      <c r="AH82" s="738" t="s">
        <v>38</v>
      </c>
      <c r="AI82" s="593" t="str">
        <f>IF(U81=0,"",IF(AND(AC82&gt;=200/3,AC82&lt;=100),"○","×"))</f>
        <v/>
      </c>
      <c r="AJ82" s="221"/>
      <c r="AK82" s="155"/>
      <c r="AL82" s="221"/>
      <c r="AM82" s="739" t="s">
        <v>2340</v>
      </c>
      <c r="AN82" s="740"/>
      <c r="AO82" s="740"/>
      <c r="AP82" s="740"/>
      <c r="AQ82" s="740"/>
      <c r="AR82" s="740"/>
      <c r="AS82" s="740"/>
      <c r="AT82" s="740"/>
      <c r="AU82" s="740"/>
      <c r="AV82" s="740"/>
      <c r="AW82" s="740"/>
      <c r="AX82" s="740"/>
      <c r="AY82" s="740"/>
      <c r="AZ82" s="740"/>
      <c r="BA82" s="740"/>
      <c r="BB82" s="740"/>
      <c r="BC82" s="741"/>
    </row>
    <row r="83" spans="1:55" ht="9.75" customHeight="1" thickBot="1">
      <c r="A83" s="155"/>
      <c r="B83" s="255"/>
      <c r="C83" s="747"/>
      <c r="D83" s="746"/>
      <c r="E83" s="210"/>
      <c r="F83" s="766" t="s">
        <v>2159</v>
      </c>
      <c r="G83" s="767"/>
      <c r="H83" s="767"/>
      <c r="I83" s="767"/>
      <c r="J83" s="767"/>
      <c r="K83" s="767"/>
      <c r="L83" s="767"/>
      <c r="M83" s="767"/>
      <c r="N83" s="767"/>
      <c r="O83" s="767"/>
      <c r="P83" s="767"/>
      <c r="Q83" s="767"/>
      <c r="R83" s="767"/>
      <c r="S83" s="767"/>
      <c r="T83" s="767"/>
      <c r="U83" s="771"/>
      <c r="V83" s="772"/>
      <c r="W83" s="772"/>
      <c r="X83" s="772"/>
      <c r="Y83" s="773"/>
      <c r="Z83" s="774" t="s">
        <v>31</v>
      </c>
      <c r="AA83" s="764" t="s">
        <v>38</v>
      </c>
      <c r="AB83" s="765"/>
      <c r="AC83" s="734"/>
      <c r="AD83" s="735"/>
      <c r="AE83" s="736"/>
      <c r="AF83" s="737"/>
      <c r="AG83" s="737"/>
      <c r="AH83" s="738"/>
      <c r="AI83" s="595"/>
      <c r="AJ83" s="221"/>
      <c r="AK83" s="155"/>
      <c r="AL83" s="221"/>
      <c r="AM83" s="742"/>
      <c r="AN83" s="743"/>
      <c r="AO83" s="743"/>
      <c r="AP83" s="743"/>
      <c r="AQ83" s="743"/>
      <c r="AR83" s="743"/>
      <c r="AS83" s="743"/>
      <c r="AT83" s="743"/>
      <c r="AU83" s="743"/>
      <c r="AV83" s="743"/>
      <c r="AW83" s="743"/>
      <c r="AX83" s="743"/>
      <c r="AY83" s="743"/>
      <c r="AZ83" s="743"/>
      <c r="BA83" s="743"/>
      <c r="BB83" s="743"/>
      <c r="BC83" s="744"/>
    </row>
    <row r="84" spans="1:55" ht="9.75" customHeight="1" thickBot="1">
      <c r="A84" s="155"/>
      <c r="B84" s="255"/>
      <c r="C84" s="747"/>
      <c r="D84" s="746"/>
      <c r="E84" s="259"/>
      <c r="F84" s="768"/>
      <c r="G84" s="707"/>
      <c r="H84" s="707"/>
      <c r="I84" s="707"/>
      <c r="J84" s="707"/>
      <c r="K84" s="707"/>
      <c r="L84" s="707"/>
      <c r="M84" s="707"/>
      <c r="N84" s="707"/>
      <c r="O84" s="707"/>
      <c r="P84" s="707"/>
      <c r="Q84" s="707"/>
      <c r="R84" s="707"/>
      <c r="S84" s="707"/>
      <c r="T84" s="707"/>
      <c r="U84" s="759"/>
      <c r="V84" s="760"/>
      <c r="W84" s="760"/>
      <c r="X84" s="760"/>
      <c r="Y84" s="761"/>
      <c r="Z84" s="775"/>
      <c r="AA84" s="764"/>
      <c r="AB84" s="155"/>
      <c r="AC84" s="155"/>
      <c r="AD84" s="155"/>
      <c r="AE84" s="155"/>
      <c r="AF84" s="155"/>
      <c r="AG84" s="155"/>
      <c r="AH84" s="155"/>
      <c r="AI84" s="155"/>
      <c r="AJ84" s="221"/>
      <c r="AK84" s="221"/>
      <c r="AL84" s="221"/>
    </row>
    <row r="85" spans="1:55" ht="15" customHeight="1" thickBot="1">
      <c r="A85" s="155"/>
      <c r="B85" s="255"/>
      <c r="C85" s="748"/>
      <c r="D85" s="749"/>
      <c r="E85" s="260"/>
      <c r="F85" s="769"/>
      <c r="G85" s="770"/>
      <c r="H85" s="770"/>
      <c r="I85" s="770"/>
      <c r="J85" s="770"/>
      <c r="K85" s="770"/>
      <c r="L85" s="770"/>
      <c r="M85" s="770"/>
      <c r="N85" s="770"/>
      <c r="O85" s="770"/>
      <c r="P85" s="770"/>
      <c r="Q85" s="770"/>
      <c r="R85" s="770"/>
      <c r="S85" s="770"/>
      <c r="T85" s="770"/>
      <c r="U85" s="261" t="s">
        <v>68</v>
      </c>
      <c r="V85" s="776">
        <f>U83/2</f>
        <v>0</v>
      </c>
      <c r="W85" s="776"/>
      <c r="X85" s="776"/>
      <c r="Y85" s="28" t="s">
        <v>31</v>
      </c>
      <c r="Z85" s="2" t="s">
        <v>69</v>
      </c>
      <c r="AA85" s="29"/>
      <c r="AB85" s="242"/>
      <c r="AC85" s="242"/>
      <c r="AD85" s="243"/>
      <c r="AE85" s="777"/>
      <c r="AF85" s="777"/>
      <c r="AG85" s="238"/>
      <c r="AH85" s="155"/>
      <c r="AI85" s="247"/>
      <c r="AJ85" s="221"/>
      <c r="AK85" s="221"/>
      <c r="AL85" s="221"/>
      <c r="AM85" s="257"/>
    </row>
    <row r="86" spans="1:55" ht="9.75" customHeight="1" thickBot="1">
      <c r="A86" s="155"/>
      <c r="B86" s="255"/>
      <c r="C86" s="778" t="s">
        <v>91</v>
      </c>
      <c r="D86" s="779"/>
      <c r="E86" s="750" t="s">
        <v>92</v>
      </c>
      <c r="F86" s="751"/>
      <c r="G86" s="751"/>
      <c r="H86" s="751"/>
      <c r="I86" s="751"/>
      <c r="J86" s="751"/>
      <c r="K86" s="751"/>
      <c r="L86" s="751"/>
      <c r="M86" s="751"/>
      <c r="N86" s="751"/>
      <c r="O86" s="751"/>
      <c r="P86" s="751"/>
      <c r="Q86" s="751"/>
      <c r="R86" s="751"/>
      <c r="S86" s="751"/>
      <c r="T86" s="752"/>
      <c r="U86" s="756"/>
      <c r="V86" s="757"/>
      <c r="W86" s="757"/>
      <c r="X86" s="757"/>
      <c r="Y86" s="758"/>
      <c r="Z86" s="780" t="s">
        <v>31</v>
      </c>
      <c r="AA86" s="764" t="s">
        <v>38</v>
      </c>
      <c r="AB86" s="242"/>
      <c r="AC86" s="155"/>
      <c r="AD86" s="238"/>
      <c r="AE86" s="258"/>
      <c r="AF86" s="258"/>
      <c r="AG86" s="238"/>
      <c r="AH86" s="155"/>
      <c r="AI86" s="155"/>
      <c r="AJ86" s="221"/>
      <c r="AK86" s="221"/>
      <c r="AL86" s="221"/>
      <c r="AM86" s="257"/>
    </row>
    <row r="87" spans="1:55" ht="9.75" customHeight="1" thickBot="1">
      <c r="A87" s="155"/>
      <c r="B87" s="255"/>
      <c r="C87" s="745"/>
      <c r="D87" s="746"/>
      <c r="E87" s="753"/>
      <c r="F87" s="754"/>
      <c r="G87" s="754"/>
      <c r="H87" s="754"/>
      <c r="I87" s="754"/>
      <c r="J87" s="754"/>
      <c r="K87" s="754"/>
      <c r="L87" s="754"/>
      <c r="M87" s="754"/>
      <c r="N87" s="754"/>
      <c r="O87" s="754"/>
      <c r="P87" s="754"/>
      <c r="Q87" s="754"/>
      <c r="R87" s="754"/>
      <c r="S87" s="754"/>
      <c r="T87" s="755"/>
      <c r="U87" s="759"/>
      <c r="V87" s="760"/>
      <c r="W87" s="760"/>
      <c r="X87" s="760"/>
      <c r="Y87" s="761"/>
      <c r="Z87" s="781"/>
      <c r="AA87" s="764"/>
      <c r="AB87" s="765" t="s">
        <v>68</v>
      </c>
      <c r="AC87" s="731">
        <f>IFERROR(U88/U86*100,0)</f>
        <v>0</v>
      </c>
      <c r="AD87" s="732"/>
      <c r="AE87" s="733"/>
      <c r="AF87" s="737" t="s">
        <v>85</v>
      </c>
      <c r="AG87" s="737" t="s">
        <v>69</v>
      </c>
      <c r="AH87" s="738" t="s">
        <v>38</v>
      </c>
      <c r="AI87" s="593" t="str">
        <f>IF(U86=0,"",IF(AND(AC87&gt;=200/3,AC82&lt;=100),"○","×"))</f>
        <v/>
      </c>
      <c r="AJ87" s="221"/>
      <c r="AK87" s="221"/>
      <c r="AL87" s="221"/>
      <c r="AM87" s="739" t="s">
        <v>2160</v>
      </c>
      <c r="AN87" s="740"/>
      <c r="AO87" s="740"/>
      <c r="AP87" s="740"/>
      <c r="AQ87" s="740"/>
      <c r="AR87" s="740"/>
      <c r="AS87" s="740"/>
      <c r="AT87" s="740"/>
      <c r="AU87" s="740"/>
      <c r="AV87" s="740"/>
      <c r="AW87" s="740"/>
      <c r="AX87" s="740"/>
      <c r="AY87" s="740"/>
      <c r="AZ87" s="740"/>
      <c r="BA87" s="740"/>
      <c r="BB87" s="740"/>
      <c r="BC87" s="741"/>
    </row>
    <row r="88" spans="1:55" ht="9.75" customHeight="1" thickBot="1">
      <c r="A88" s="155"/>
      <c r="B88" s="255"/>
      <c r="C88" s="745"/>
      <c r="D88" s="746"/>
      <c r="E88" s="262"/>
      <c r="F88" s="766" t="s">
        <v>2161</v>
      </c>
      <c r="G88" s="767"/>
      <c r="H88" s="767"/>
      <c r="I88" s="767"/>
      <c r="J88" s="767"/>
      <c r="K88" s="767"/>
      <c r="L88" s="767"/>
      <c r="M88" s="767"/>
      <c r="N88" s="767"/>
      <c r="O88" s="767"/>
      <c r="P88" s="767"/>
      <c r="Q88" s="767"/>
      <c r="R88" s="767"/>
      <c r="S88" s="767"/>
      <c r="T88" s="767"/>
      <c r="U88" s="771"/>
      <c r="V88" s="772"/>
      <c r="W88" s="772"/>
      <c r="X88" s="772"/>
      <c r="Y88" s="773"/>
      <c r="Z88" s="782" t="s">
        <v>31</v>
      </c>
      <c r="AA88" s="764" t="s">
        <v>38</v>
      </c>
      <c r="AB88" s="765"/>
      <c r="AC88" s="734"/>
      <c r="AD88" s="735"/>
      <c r="AE88" s="736"/>
      <c r="AF88" s="737"/>
      <c r="AG88" s="737"/>
      <c r="AH88" s="738"/>
      <c r="AI88" s="595"/>
      <c r="AJ88" s="221"/>
      <c r="AK88" s="221"/>
      <c r="AL88" s="221"/>
      <c r="AM88" s="742"/>
      <c r="AN88" s="743"/>
      <c r="AO88" s="743"/>
      <c r="AP88" s="743"/>
      <c r="AQ88" s="743"/>
      <c r="AR88" s="743"/>
      <c r="AS88" s="743"/>
      <c r="AT88" s="743"/>
      <c r="AU88" s="743"/>
      <c r="AV88" s="743"/>
      <c r="AW88" s="743"/>
      <c r="AX88" s="743"/>
      <c r="AY88" s="743"/>
      <c r="AZ88" s="743"/>
      <c r="BA88" s="743"/>
      <c r="BB88" s="743"/>
      <c r="BC88" s="744"/>
    </row>
    <row r="89" spans="1:55" ht="9.75" customHeight="1" thickBot="1">
      <c r="A89" s="155"/>
      <c r="B89" s="255"/>
      <c r="C89" s="747"/>
      <c r="D89" s="746"/>
      <c r="E89" s="263"/>
      <c r="F89" s="768"/>
      <c r="G89" s="707"/>
      <c r="H89" s="707"/>
      <c r="I89" s="707"/>
      <c r="J89" s="707"/>
      <c r="K89" s="707"/>
      <c r="L89" s="707"/>
      <c r="M89" s="707"/>
      <c r="N89" s="707"/>
      <c r="O89" s="707"/>
      <c r="P89" s="707"/>
      <c r="Q89" s="707"/>
      <c r="R89" s="707"/>
      <c r="S89" s="707"/>
      <c r="T89" s="707"/>
      <c r="U89" s="759"/>
      <c r="V89" s="760"/>
      <c r="W89" s="760"/>
      <c r="X89" s="760"/>
      <c r="Y89" s="761"/>
      <c r="Z89" s="783"/>
      <c r="AA89" s="764"/>
      <c r="AB89" s="155"/>
      <c r="AC89" s="155"/>
      <c r="AD89" s="155"/>
      <c r="AE89" s="155"/>
      <c r="AF89" s="155"/>
      <c r="AG89" s="155"/>
      <c r="AH89" s="155"/>
      <c r="AI89" s="155"/>
      <c r="AJ89" s="221"/>
      <c r="AK89" s="221"/>
      <c r="AL89" s="221"/>
    </row>
    <row r="90" spans="1:55" ht="16.5" customHeight="1">
      <c r="A90" s="155"/>
      <c r="B90" s="255"/>
      <c r="C90" s="748"/>
      <c r="D90" s="749"/>
      <c r="E90" s="264"/>
      <c r="F90" s="769"/>
      <c r="G90" s="770"/>
      <c r="H90" s="770"/>
      <c r="I90" s="770"/>
      <c r="J90" s="770"/>
      <c r="K90" s="770"/>
      <c r="L90" s="770"/>
      <c r="M90" s="770"/>
      <c r="N90" s="770"/>
      <c r="O90" s="770"/>
      <c r="P90" s="770"/>
      <c r="Q90" s="770"/>
      <c r="R90" s="770"/>
      <c r="S90" s="770"/>
      <c r="T90" s="770"/>
      <c r="U90" s="246" t="s">
        <v>68</v>
      </c>
      <c r="V90" s="704">
        <f>U88/2</f>
        <v>0</v>
      </c>
      <c r="W90" s="704"/>
      <c r="X90" s="704"/>
      <c r="Y90" s="27" t="s">
        <v>31</v>
      </c>
      <c r="Z90" s="3" t="s">
        <v>69</v>
      </c>
      <c r="AA90" s="29"/>
      <c r="AB90" s="242"/>
      <c r="AC90" s="243"/>
      <c r="AD90" s="777"/>
      <c r="AE90" s="777"/>
      <c r="AF90" s="238"/>
      <c r="AG90" s="155"/>
      <c r="AH90" s="155"/>
      <c r="AI90" s="265"/>
      <c r="AJ90" s="221"/>
      <c r="AK90" s="221"/>
      <c r="AL90" s="221"/>
      <c r="AM90" s="257"/>
    </row>
    <row r="91" spans="1:55" ht="6.75" customHeight="1">
      <c r="A91" s="155"/>
      <c r="B91" s="224" t="s">
        <v>93</v>
      </c>
      <c r="C91" s="224"/>
      <c r="D91" s="224"/>
      <c r="E91" s="224"/>
      <c r="F91" s="221"/>
      <c r="G91" s="222"/>
      <c r="H91" s="222"/>
      <c r="I91" s="222"/>
      <c r="J91" s="222"/>
      <c r="K91" s="222"/>
      <c r="L91" s="222"/>
      <c r="M91" s="266"/>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164"/>
      <c r="AM91" s="165"/>
      <c r="AR91" s="193"/>
    </row>
    <row r="92" spans="1:55" s="269" customFormat="1" ht="21" customHeight="1" thickBot="1">
      <c r="A92" s="267"/>
      <c r="B92" s="793" t="s">
        <v>94</v>
      </c>
      <c r="C92" s="793"/>
      <c r="D92" s="793"/>
      <c r="E92" s="793"/>
      <c r="F92" s="793"/>
      <c r="G92" s="793"/>
      <c r="H92" s="793"/>
      <c r="I92" s="793"/>
      <c r="J92" s="793"/>
      <c r="K92" s="793"/>
      <c r="L92" s="793"/>
      <c r="M92" s="793"/>
      <c r="N92" s="793"/>
      <c r="O92" s="793"/>
      <c r="P92" s="793"/>
      <c r="Q92" s="793"/>
      <c r="R92" s="793"/>
      <c r="S92" s="793"/>
      <c r="T92" s="793"/>
      <c r="U92" s="793"/>
      <c r="V92" s="793"/>
      <c r="W92" s="793"/>
      <c r="X92" s="793"/>
      <c r="Y92" s="793"/>
      <c r="Z92" s="793"/>
      <c r="AA92" s="793"/>
      <c r="AB92" s="793"/>
      <c r="AC92" s="793"/>
      <c r="AD92" s="793"/>
      <c r="AE92" s="793"/>
      <c r="AF92" s="793"/>
      <c r="AG92" s="793"/>
      <c r="AH92" s="793"/>
      <c r="AI92" s="793"/>
      <c r="AJ92" s="793"/>
      <c r="AK92" s="793"/>
      <c r="AL92" s="267"/>
      <c r="AM92" s="268"/>
    </row>
    <row r="93" spans="1:55" s="165" customFormat="1" ht="14.25" thickBot="1">
      <c r="A93" s="164"/>
      <c r="B93" s="228" t="s">
        <v>95</v>
      </c>
      <c r="C93" s="207"/>
      <c r="D93" s="207"/>
      <c r="E93" s="207"/>
      <c r="F93" s="207"/>
      <c r="G93" s="207"/>
      <c r="H93" s="207"/>
      <c r="I93" s="207"/>
      <c r="J93" s="207"/>
      <c r="K93" s="207"/>
      <c r="L93" s="207"/>
      <c r="M93" s="207"/>
      <c r="N93" s="207"/>
      <c r="O93" s="207"/>
      <c r="P93" s="207"/>
      <c r="Q93" s="207"/>
      <c r="R93" s="270" t="s">
        <v>82</v>
      </c>
      <c r="S93" s="271" t="s">
        <v>96</v>
      </c>
      <c r="T93" s="164"/>
      <c r="U93" s="207"/>
      <c r="V93" s="207"/>
      <c r="W93" s="207"/>
      <c r="X93" s="207"/>
      <c r="Y93" s="207"/>
      <c r="Z93" s="207"/>
      <c r="AA93" s="207"/>
      <c r="AB93" s="207"/>
      <c r="AC93" s="207"/>
      <c r="AD93" s="207"/>
      <c r="AE93" s="207"/>
      <c r="AF93" s="207"/>
      <c r="AG93" s="207"/>
      <c r="AH93" s="207"/>
      <c r="AI93" s="794" t="str">
        <f>IF(SUM('別紙様式6-2 事業所個票１:事業所個票10'!CI4)&gt;=1,"該当","")</f>
        <v/>
      </c>
      <c r="AJ93" s="795"/>
      <c r="AK93" s="796"/>
      <c r="AL93" s="164"/>
      <c r="AM93" s="157"/>
    </row>
    <row r="94" spans="1:55" s="165" customFormat="1" ht="2.25" customHeight="1" thickBot="1">
      <c r="A94" s="164"/>
      <c r="B94" s="164"/>
      <c r="C94" s="164"/>
      <c r="D94" s="272"/>
      <c r="E94" s="272"/>
      <c r="F94" s="272"/>
      <c r="G94" s="272"/>
      <c r="H94" s="272"/>
      <c r="I94" s="272"/>
      <c r="J94" s="272"/>
      <c r="K94" s="272"/>
      <c r="L94" s="272"/>
      <c r="M94" s="272"/>
      <c r="N94" s="272"/>
      <c r="O94" s="272"/>
      <c r="P94" s="272"/>
      <c r="Q94" s="272"/>
      <c r="R94" s="273"/>
      <c r="S94" s="273"/>
      <c r="T94" s="273"/>
      <c r="U94" s="272"/>
      <c r="V94" s="272"/>
      <c r="W94" s="272"/>
      <c r="X94" s="272"/>
      <c r="Y94" s="272"/>
      <c r="Z94" s="272"/>
      <c r="AA94" s="272"/>
      <c r="AB94" s="272"/>
      <c r="AC94" s="272"/>
      <c r="AD94" s="272"/>
      <c r="AE94" s="272"/>
      <c r="AF94" s="272"/>
      <c r="AG94" s="272"/>
      <c r="AH94" s="272"/>
      <c r="AI94" s="272"/>
      <c r="AJ94" s="272"/>
      <c r="AK94" s="272"/>
      <c r="AL94" s="164"/>
      <c r="AM94" s="157"/>
    </row>
    <row r="95" spans="1:55" s="165" customFormat="1" ht="14.25" thickBot="1">
      <c r="A95" s="164"/>
      <c r="B95" s="228" t="s">
        <v>97</v>
      </c>
      <c r="C95" s="274"/>
      <c r="D95" s="274"/>
      <c r="E95" s="274"/>
      <c r="F95" s="274"/>
      <c r="G95" s="274"/>
      <c r="H95" s="274"/>
      <c r="I95" s="274"/>
      <c r="J95" s="274"/>
      <c r="K95" s="274"/>
      <c r="L95" s="274"/>
      <c r="M95" s="274"/>
      <c r="N95" s="274"/>
      <c r="O95" s="274"/>
      <c r="P95" s="274"/>
      <c r="Q95" s="274"/>
      <c r="R95" s="270" t="s">
        <v>82</v>
      </c>
      <c r="S95" s="271" t="s">
        <v>98</v>
      </c>
      <c r="T95" s="164"/>
      <c r="U95" s="274"/>
      <c r="V95" s="274"/>
      <c r="W95" s="274"/>
      <c r="X95" s="274"/>
      <c r="Y95" s="274"/>
      <c r="Z95" s="274"/>
      <c r="AA95" s="274"/>
      <c r="AB95" s="274"/>
      <c r="AC95" s="274"/>
      <c r="AD95" s="274"/>
      <c r="AE95" s="274"/>
      <c r="AF95" s="274"/>
      <c r="AG95" s="274"/>
      <c r="AH95" s="274"/>
      <c r="AI95" s="794" t="str">
        <f>IF(SUM('別紙様式6-2 事業所個票１:事業所個票10'!CI4)=0,"該当","")</f>
        <v>該当</v>
      </c>
      <c r="AJ95" s="795"/>
      <c r="AK95" s="796"/>
      <c r="AL95" s="164"/>
      <c r="AM95" s="157"/>
    </row>
    <row r="96" spans="1:55" s="165" customFormat="1" ht="5.25" customHeight="1">
      <c r="A96" s="164"/>
      <c r="B96" s="254"/>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c r="AA96" s="164"/>
      <c r="AB96" s="275"/>
      <c r="AC96" s="275"/>
      <c r="AD96" s="275"/>
      <c r="AE96" s="275"/>
      <c r="AF96" s="275"/>
      <c r="AG96" s="275"/>
      <c r="AH96" s="275"/>
      <c r="AI96" s="275"/>
      <c r="AJ96" s="275"/>
      <c r="AK96" s="275"/>
      <c r="AL96" s="164"/>
      <c r="AM96" s="157"/>
    </row>
    <row r="97" spans="1:55" s="248" customFormat="1" ht="12.75" customHeight="1" thickBot="1">
      <c r="A97" s="190"/>
      <c r="B97" s="190"/>
      <c r="C97" s="797" t="s">
        <v>99</v>
      </c>
      <c r="D97" s="797"/>
      <c r="E97" s="797"/>
      <c r="F97" s="797"/>
      <c r="G97" s="797"/>
      <c r="H97" s="797"/>
      <c r="I97" s="797"/>
      <c r="J97" s="797"/>
      <c r="K97" s="797"/>
      <c r="L97" s="797"/>
      <c r="M97" s="797"/>
      <c r="N97" s="797"/>
      <c r="O97" s="797"/>
      <c r="P97" s="797"/>
      <c r="Q97" s="797"/>
      <c r="R97" s="797"/>
      <c r="S97" s="797"/>
      <c r="T97" s="797"/>
      <c r="U97" s="190"/>
      <c r="V97" s="190"/>
      <c r="W97" s="190"/>
      <c r="X97" s="190"/>
      <c r="Y97" s="190"/>
      <c r="Z97" s="190"/>
      <c r="AA97" s="190"/>
      <c r="AB97" s="190"/>
      <c r="AC97" s="190"/>
      <c r="AD97" s="231"/>
      <c r="AE97" s="231"/>
      <c r="AF97" s="231"/>
      <c r="AG97" s="231"/>
      <c r="AH97" s="231"/>
      <c r="AI97" s="231"/>
      <c r="AJ97" s="231"/>
      <c r="AK97" s="231"/>
      <c r="AL97" s="190"/>
      <c r="AM97" s="276"/>
    </row>
    <row r="98" spans="1:55" s="165" customFormat="1" ht="18" customHeight="1" thickBot="1">
      <c r="A98" s="164"/>
      <c r="B98" s="164"/>
      <c r="C98" s="785"/>
      <c r="D98" s="786"/>
      <c r="E98" s="639" t="s">
        <v>100</v>
      </c>
      <c r="F98" s="639"/>
      <c r="G98" s="639"/>
      <c r="H98" s="639"/>
      <c r="I98" s="639"/>
      <c r="J98" s="639"/>
      <c r="K98" s="639"/>
      <c r="L98" s="639"/>
      <c r="M98" s="639"/>
      <c r="N98" s="639"/>
      <c r="O98" s="639"/>
      <c r="P98" s="639"/>
      <c r="Q98" s="639"/>
      <c r="R98" s="798"/>
      <c r="S98" s="277" t="s">
        <v>38</v>
      </c>
      <c r="T98" s="235" t="str">
        <f>IFERROR(IF(AM99=TRUE,"○",IF(AND(AI95="該当",OR(AM107=TRUE,AM108=TRUE)),"","×")),"")</f>
        <v>×</v>
      </c>
      <c r="U98" s="164"/>
      <c r="V98" s="278"/>
      <c r="W98" s="278"/>
      <c r="X98" s="278"/>
      <c r="Y98" s="278"/>
      <c r="Z98" s="278"/>
      <c r="AA98" s="278"/>
      <c r="AB98" s="278"/>
      <c r="AC98" s="278"/>
      <c r="AD98" s="278"/>
      <c r="AE98" s="278"/>
      <c r="AF98" s="278"/>
      <c r="AG98" s="278"/>
      <c r="AH98" s="278"/>
      <c r="AI98" s="278"/>
      <c r="AJ98" s="278"/>
      <c r="AK98" s="278"/>
      <c r="AL98" s="190"/>
      <c r="AM98" s="215" t="s">
        <v>2081</v>
      </c>
    </row>
    <row r="99" spans="1:55" s="165" customFormat="1" ht="16.5" customHeight="1">
      <c r="A99" s="164"/>
      <c r="B99" s="279"/>
      <c r="C99" s="280" t="s">
        <v>101</v>
      </c>
      <c r="D99" s="281" t="s">
        <v>2230</v>
      </c>
      <c r="E99" s="210"/>
      <c r="F99" s="210"/>
      <c r="G99" s="210"/>
      <c r="H99" s="210"/>
      <c r="I99" s="210"/>
      <c r="J99" s="210"/>
      <c r="K99" s="210"/>
      <c r="L99" s="210"/>
      <c r="M99" s="210"/>
      <c r="N99" s="210"/>
      <c r="O99" s="210"/>
      <c r="P99" s="210"/>
      <c r="Q99" s="210"/>
      <c r="R99" s="210"/>
      <c r="S99" s="281"/>
      <c r="T99" s="281"/>
      <c r="U99" s="281"/>
      <c r="V99" s="210"/>
      <c r="W99" s="210"/>
      <c r="X99" s="210"/>
      <c r="Y99" s="210"/>
      <c r="Z99" s="282"/>
      <c r="AA99" s="282"/>
      <c r="AB99" s="282"/>
      <c r="AC99" s="282"/>
      <c r="AD99" s="174"/>
      <c r="AE99" s="174"/>
      <c r="AF99" s="174"/>
      <c r="AG99" s="174"/>
      <c r="AH99" s="207"/>
      <c r="AI99" s="207"/>
      <c r="AJ99" s="207"/>
      <c r="AK99" s="283"/>
      <c r="AL99" s="227"/>
      <c r="AM99" s="69" t="b">
        <v>0</v>
      </c>
      <c r="AN99" s="637" t="s">
        <v>2087</v>
      </c>
      <c r="AO99" s="637"/>
      <c r="AP99" s="637"/>
    </row>
    <row r="100" spans="1:55" s="165" customFormat="1" ht="16.5" customHeight="1">
      <c r="A100" s="164"/>
      <c r="B100" s="279"/>
      <c r="C100" s="284" t="s">
        <v>102</v>
      </c>
      <c r="D100" s="285" t="s">
        <v>103</v>
      </c>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6"/>
      <c r="AA100" s="286"/>
      <c r="AB100" s="286"/>
      <c r="AC100" s="286"/>
      <c r="AD100" s="287"/>
      <c r="AE100" s="287"/>
      <c r="AF100" s="287"/>
      <c r="AG100" s="287"/>
      <c r="AH100" s="288"/>
      <c r="AI100" s="288"/>
      <c r="AJ100" s="288"/>
      <c r="AK100" s="289"/>
      <c r="AL100" s="227"/>
      <c r="AM100" s="69" t="b">
        <v>0</v>
      </c>
      <c r="AN100" s="637" t="s">
        <v>2088</v>
      </c>
      <c r="AO100" s="637"/>
      <c r="AP100" s="637"/>
    </row>
    <row r="101" spans="1:55" s="165" customFormat="1" ht="16.5" customHeight="1">
      <c r="A101" s="164"/>
      <c r="B101" s="279"/>
      <c r="C101" s="290" t="s">
        <v>104</v>
      </c>
      <c r="D101" s="291" t="s">
        <v>2229</v>
      </c>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3"/>
      <c r="AA101" s="293"/>
      <c r="AB101" s="293"/>
      <c r="AC101" s="293"/>
      <c r="AD101" s="203"/>
      <c r="AE101" s="203"/>
      <c r="AF101" s="203"/>
      <c r="AG101" s="203"/>
      <c r="AH101" s="294"/>
      <c r="AI101" s="294"/>
      <c r="AJ101" s="294"/>
      <c r="AK101" s="295"/>
      <c r="AL101" s="227"/>
      <c r="AM101" s="296"/>
    </row>
    <row r="102" spans="1:55" s="165" customFormat="1" ht="6.75" customHeight="1" thickBot="1">
      <c r="A102" s="164"/>
      <c r="B102" s="279"/>
      <c r="C102" s="214"/>
      <c r="D102" s="210"/>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82"/>
      <c r="AA102" s="282"/>
      <c r="AB102" s="282"/>
      <c r="AC102" s="282"/>
      <c r="AD102" s="174"/>
      <c r="AE102" s="174"/>
      <c r="AF102" s="174"/>
      <c r="AG102" s="174"/>
      <c r="AH102" s="207"/>
      <c r="AI102" s="207"/>
      <c r="AJ102" s="207"/>
      <c r="AK102" s="207"/>
      <c r="AL102" s="227"/>
      <c r="AM102" s="296"/>
      <c r="AN102" s="157"/>
      <c r="AO102" s="157"/>
      <c r="AP102" s="157"/>
      <c r="AQ102" s="157"/>
    </row>
    <row r="103" spans="1:55" s="165" customFormat="1" ht="26.25" customHeight="1" thickBot="1">
      <c r="A103" s="164"/>
      <c r="B103" s="279"/>
      <c r="C103" s="784" t="s">
        <v>105</v>
      </c>
      <c r="D103" s="784"/>
      <c r="E103" s="784"/>
      <c r="F103" s="784"/>
      <c r="G103" s="784"/>
      <c r="H103" s="784"/>
      <c r="I103" s="784"/>
      <c r="J103" s="784"/>
      <c r="K103" s="784"/>
      <c r="L103" s="224"/>
      <c r="M103" s="785"/>
      <c r="N103" s="786"/>
      <c r="O103" s="787" t="s">
        <v>2234</v>
      </c>
      <c r="P103" s="788"/>
      <c r="Q103" s="788"/>
      <c r="R103" s="788"/>
      <c r="S103" s="788"/>
      <c r="T103" s="788"/>
      <c r="U103" s="788"/>
      <c r="V103" s="788"/>
      <c r="W103" s="788"/>
      <c r="X103" s="788"/>
      <c r="Y103" s="788"/>
      <c r="Z103" s="788"/>
      <c r="AA103" s="788"/>
      <c r="AB103" s="788"/>
      <c r="AC103" s="788"/>
      <c r="AD103" s="788"/>
      <c r="AE103" s="788"/>
      <c r="AF103" s="788"/>
      <c r="AG103" s="788"/>
      <c r="AH103" s="788"/>
      <c r="AI103" s="788"/>
      <c r="AJ103" s="789"/>
      <c r="AK103" s="183" t="str">
        <f>IF(T98="○","",(IF(AM100=TRUE,"○","×")))</f>
        <v>×</v>
      </c>
      <c r="AL103" s="164"/>
      <c r="AM103" s="790" t="s">
        <v>2010</v>
      </c>
      <c r="AN103" s="791"/>
      <c r="AO103" s="791"/>
      <c r="AP103" s="791"/>
      <c r="AQ103" s="791"/>
      <c r="AR103" s="791"/>
      <c r="AS103" s="791"/>
      <c r="AT103" s="791"/>
      <c r="AU103" s="791"/>
      <c r="AV103" s="791"/>
      <c r="AW103" s="791"/>
      <c r="AX103" s="791"/>
      <c r="AY103" s="791"/>
      <c r="AZ103" s="791"/>
      <c r="BA103" s="791"/>
      <c r="BB103" s="791"/>
      <c r="BC103" s="792"/>
    </row>
    <row r="104" spans="1:55" s="165" customFormat="1" ht="6.75" customHeight="1">
      <c r="A104" s="164"/>
      <c r="B104" s="279"/>
      <c r="C104" s="221"/>
      <c r="D104" s="210"/>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82"/>
      <c r="AA104" s="282"/>
      <c r="AB104" s="282"/>
      <c r="AC104" s="282"/>
      <c r="AD104" s="174"/>
      <c r="AE104" s="174"/>
      <c r="AF104" s="174"/>
      <c r="AG104" s="174"/>
      <c r="AH104" s="207"/>
      <c r="AI104" s="207"/>
      <c r="AJ104" s="207"/>
      <c r="AK104" s="207"/>
      <c r="AL104" s="227"/>
      <c r="AM104" s="296"/>
      <c r="AN104" s="157"/>
      <c r="AO104" s="157"/>
      <c r="AP104" s="157"/>
      <c r="AQ104" s="157"/>
    </row>
    <row r="105" spans="1:55" s="165" customFormat="1" ht="16.5" customHeight="1" thickBot="1">
      <c r="A105" s="164"/>
      <c r="B105" s="164"/>
      <c r="C105" s="797" t="s">
        <v>106</v>
      </c>
      <c r="D105" s="797"/>
      <c r="E105" s="797"/>
      <c r="F105" s="797"/>
      <c r="G105" s="797"/>
      <c r="H105" s="797"/>
      <c r="I105" s="797"/>
      <c r="J105" s="797"/>
      <c r="K105" s="797"/>
      <c r="L105" s="797"/>
      <c r="M105" s="797"/>
      <c r="N105" s="797"/>
      <c r="O105" s="797"/>
      <c r="P105" s="797"/>
      <c r="Q105" s="797"/>
      <c r="R105" s="797"/>
      <c r="S105" s="297"/>
      <c r="T105" s="297"/>
      <c r="U105" s="297"/>
      <c r="V105" s="297"/>
      <c r="W105" s="297"/>
      <c r="X105" s="297"/>
      <c r="Y105" s="224"/>
      <c r="Z105" s="297"/>
      <c r="AA105" s="297"/>
      <c r="AB105" s="297"/>
      <c r="AC105" s="297"/>
      <c r="AD105" s="297"/>
      <c r="AE105" s="297"/>
      <c r="AF105" s="297"/>
      <c r="AG105" s="297"/>
      <c r="AH105" s="297"/>
      <c r="AI105" s="297"/>
      <c r="AJ105" s="297"/>
      <c r="AK105" s="297"/>
      <c r="AL105" s="297"/>
    </row>
    <row r="106" spans="1:55" s="165" customFormat="1" ht="16.5" customHeight="1" thickBot="1">
      <c r="A106" s="164"/>
      <c r="B106" s="298"/>
      <c r="C106" s="785"/>
      <c r="D106" s="786"/>
      <c r="E106" s="639" t="s">
        <v>107</v>
      </c>
      <c r="F106" s="639"/>
      <c r="G106" s="639"/>
      <c r="H106" s="639"/>
      <c r="I106" s="639"/>
      <c r="J106" s="639"/>
      <c r="K106" s="639"/>
      <c r="L106" s="639"/>
      <c r="M106" s="639"/>
      <c r="N106" s="639"/>
      <c r="O106" s="639"/>
      <c r="P106" s="639"/>
      <c r="Q106" s="639"/>
      <c r="R106" s="798"/>
      <c r="S106" s="277" t="s">
        <v>38</v>
      </c>
      <c r="T106" s="235" t="str">
        <f>IFERROR(IF(AND(AM107=TRUE,OR(AND(AR107=TRUE,J109&lt;&gt;""),AND(AR108=TRUE,J111&lt;&gt;""))),"○",IF(AND(AI95="該当",OR(AM99=TRUE,AM100=TRUE)),"","×")),"")</f>
        <v>×</v>
      </c>
      <c r="U106" s="299"/>
      <c r="V106" s="300"/>
      <c r="W106" s="300"/>
      <c r="X106" s="300"/>
      <c r="Y106" s="300"/>
      <c r="Z106" s="300"/>
      <c r="AA106" s="300"/>
      <c r="AB106" s="300"/>
      <c r="AC106" s="300"/>
      <c r="AD106" s="300"/>
      <c r="AE106" s="300"/>
      <c r="AF106" s="300"/>
      <c r="AG106" s="300"/>
      <c r="AH106" s="300"/>
      <c r="AI106" s="300"/>
      <c r="AJ106" s="300"/>
      <c r="AK106" s="300"/>
      <c r="AL106" s="297"/>
      <c r="AM106" s="215" t="s">
        <v>2081</v>
      </c>
    </row>
    <row r="107" spans="1:55" s="165" customFormat="1" ht="26.25" customHeight="1" thickBot="1">
      <c r="A107" s="164"/>
      <c r="B107" s="799"/>
      <c r="C107" s="280" t="s">
        <v>101</v>
      </c>
      <c r="D107" s="800" t="s">
        <v>2208</v>
      </c>
      <c r="E107" s="801"/>
      <c r="F107" s="801"/>
      <c r="G107" s="801"/>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802"/>
      <c r="AL107" s="164"/>
      <c r="AM107" s="69" t="b">
        <v>0</v>
      </c>
      <c r="AN107" s="637" t="s">
        <v>2087</v>
      </c>
      <c r="AO107" s="637"/>
      <c r="AP107" s="637"/>
      <c r="AQ107" s="157"/>
      <c r="AR107" s="69" t="b">
        <v>0</v>
      </c>
      <c r="AS107" s="637" t="s">
        <v>2089</v>
      </c>
      <c r="AT107" s="637"/>
      <c r="AU107" s="637"/>
    </row>
    <row r="108" spans="1:55" s="165" customFormat="1" ht="25.5" customHeight="1" thickBot="1">
      <c r="A108" s="164"/>
      <c r="B108" s="799"/>
      <c r="C108" s="817"/>
      <c r="D108" s="819" t="s">
        <v>108</v>
      </c>
      <c r="E108" s="820"/>
      <c r="F108" s="820"/>
      <c r="G108" s="820"/>
      <c r="H108" s="825"/>
      <c r="I108" s="827" t="s">
        <v>32</v>
      </c>
      <c r="J108" s="829" t="s">
        <v>2228</v>
      </c>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4"/>
      <c r="AM108" s="69" t="b">
        <v>0</v>
      </c>
      <c r="AN108" s="637" t="s">
        <v>2088</v>
      </c>
      <c r="AO108" s="637"/>
      <c r="AP108" s="637"/>
      <c r="AQ108" s="301"/>
      <c r="AR108" s="69" t="b">
        <v>0</v>
      </c>
      <c r="AS108" s="637" t="s">
        <v>2090</v>
      </c>
      <c r="AT108" s="637"/>
      <c r="AU108" s="637"/>
      <c r="AV108" s="301"/>
      <c r="AW108" s="301"/>
      <c r="AX108" s="301"/>
      <c r="AY108" s="301"/>
      <c r="AZ108" s="301"/>
      <c r="BA108" s="301"/>
      <c r="BB108" s="301"/>
      <c r="BC108" s="301"/>
    </row>
    <row r="109" spans="1:55" s="165" customFormat="1" ht="33" customHeight="1" thickBot="1">
      <c r="A109" s="164"/>
      <c r="B109" s="799"/>
      <c r="C109" s="817"/>
      <c r="D109" s="821"/>
      <c r="E109" s="822"/>
      <c r="F109" s="822"/>
      <c r="G109" s="822"/>
      <c r="H109" s="826"/>
      <c r="I109" s="828"/>
      <c r="J109" s="832" t="s">
        <v>2341</v>
      </c>
      <c r="K109" s="833"/>
      <c r="L109" s="833"/>
      <c r="M109" s="833"/>
      <c r="N109" s="833"/>
      <c r="O109" s="833"/>
      <c r="P109" s="833"/>
      <c r="Q109" s="833"/>
      <c r="R109" s="833"/>
      <c r="S109" s="833"/>
      <c r="T109" s="833"/>
      <c r="U109" s="833"/>
      <c r="V109" s="833"/>
      <c r="W109" s="833"/>
      <c r="X109" s="833"/>
      <c r="Y109" s="833"/>
      <c r="Z109" s="833"/>
      <c r="AA109" s="833"/>
      <c r="AB109" s="833"/>
      <c r="AC109" s="833"/>
      <c r="AD109" s="833"/>
      <c r="AE109" s="833"/>
      <c r="AF109" s="833"/>
      <c r="AG109" s="833"/>
      <c r="AH109" s="833"/>
      <c r="AI109" s="833"/>
      <c r="AJ109" s="833"/>
      <c r="AK109" s="834"/>
      <c r="AL109" s="164"/>
      <c r="AM109" s="790" t="s">
        <v>2162</v>
      </c>
      <c r="AN109" s="812"/>
      <c r="AO109" s="812"/>
      <c r="AP109" s="812"/>
      <c r="AQ109" s="812"/>
      <c r="AR109" s="812"/>
      <c r="AS109" s="812"/>
      <c r="AT109" s="812"/>
      <c r="AU109" s="812"/>
      <c r="AV109" s="812"/>
      <c r="AW109" s="812"/>
      <c r="AX109" s="812"/>
      <c r="AY109" s="812"/>
      <c r="AZ109" s="812"/>
      <c r="BA109" s="812"/>
      <c r="BB109" s="812"/>
      <c r="BC109" s="813"/>
    </row>
    <row r="110" spans="1:55" s="165" customFormat="1" ht="19.5" customHeight="1" thickBot="1">
      <c r="A110" s="164"/>
      <c r="B110" s="799"/>
      <c r="C110" s="817"/>
      <c r="D110" s="821"/>
      <c r="E110" s="822"/>
      <c r="F110" s="822"/>
      <c r="G110" s="822"/>
      <c r="H110" s="803"/>
      <c r="I110" s="805" t="s">
        <v>39</v>
      </c>
      <c r="J110" s="302" t="s">
        <v>109</v>
      </c>
      <c r="K110" s="303"/>
      <c r="L110" s="303"/>
      <c r="M110" s="303"/>
      <c r="N110" s="303"/>
      <c r="O110" s="303"/>
      <c r="P110" s="303"/>
      <c r="Q110" s="303"/>
      <c r="R110" s="303"/>
      <c r="S110" s="807" t="s">
        <v>110</v>
      </c>
      <c r="T110" s="807"/>
      <c r="U110" s="807"/>
      <c r="V110" s="807"/>
      <c r="W110" s="807"/>
      <c r="X110" s="807"/>
      <c r="Y110" s="807"/>
      <c r="Z110" s="807"/>
      <c r="AA110" s="807"/>
      <c r="AB110" s="807"/>
      <c r="AC110" s="807"/>
      <c r="AD110" s="807"/>
      <c r="AE110" s="807"/>
      <c r="AF110" s="807"/>
      <c r="AG110" s="807"/>
      <c r="AH110" s="807"/>
      <c r="AI110" s="807"/>
      <c r="AJ110" s="807"/>
      <c r="AK110" s="808"/>
      <c r="AL110" s="164"/>
      <c r="AM110" s="301"/>
      <c r="AN110" s="301"/>
      <c r="AO110" s="301"/>
      <c r="AP110" s="301"/>
      <c r="AQ110" s="301"/>
      <c r="AR110" s="301"/>
      <c r="AS110" s="301"/>
      <c r="AT110" s="301"/>
      <c r="AU110" s="301"/>
      <c r="AV110" s="301"/>
      <c r="AW110" s="301"/>
      <c r="AX110" s="301"/>
      <c r="AY110" s="301"/>
      <c r="AZ110" s="301"/>
      <c r="BA110" s="301"/>
      <c r="BB110" s="301"/>
      <c r="BC110" s="301"/>
    </row>
    <row r="111" spans="1:55" s="165" customFormat="1" ht="35.25" customHeight="1" thickBot="1">
      <c r="A111" s="164"/>
      <c r="B111" s="799"/>
      <c r="C111" s="818"/>
      <c r="D111" s="823"/>
      <c r="E111" s="824"/>
      <c r="F111" s="824"/>
      <c r="G111" s="824"/>
      <c r="H111" s="804"/>
      <c r="I111" s="806"/>
      <c r="J111" s="809" t="s">
        <v>2342</v>
      </c>
      <c r="K111" s="810"/>
      <c r="L111" s="810"/>
      <c r="M111" s="810"/>
      <c r="N111" s="810"/>
      <c r="O111" s="810"/>
      <c r="P111" s="810"/>
      <c r="Q111" s="810"/>
      <c r="R111" s="810"/>
      <c r="S111" s="810"/>
      <c r="T111" s="810"/>
      <c r="U111" s="810"/>
      <c r="V111" s="810"/>
      <c r="W111" s="810"/>
      <c r="X111" s="810"/>
      <c r="Y111" s="810"/>
      <c r="Z111" s="810"/>
      <c r="AA111" s="810"/>
      <c r="AB111" s="810"/>
      <c r="AC111" s="810"/>
      <c r="AD111" s="810"/>
      <c r="AE111" s="810"/>
      <c r="AF111" s="810"/>
      <c r="AG111" s="810"/>
      <c r="AH111" s="810"/>
      <c r="AI111" s="810"/>
      <c r="AJ111" s="810"/>
      <c r="AK111" s="811"/>
      <c r="AL111" s="164"/>
      <c r="AM111" s="790" t="s">
        <v>2163</v>
      </c>
      <c r="AN111" s="812"/>
      <c r="AO111" s="812"/>
      <c r="AP111" s="812"/>
      <c r="AQ111" s="812"/>
      <c r="AR111" s="812"/>
      <c r="AS111" s="812"/>
      <c r="AT111" s="812"/>
      <c r="AU111" s="812"/>
      <c r="AV111" s="812"/>
      <c r="AW111" s="812"/>
      <c r="AX111" s="812"/>
      <c r="AY111" s="812"/>
      <c r="AZ111" s="812"/>
      <c r="BA111" s="812"/>
      <c r="BB111" s="812"/>
      <c r="BC111" s="813"/>
    </row>
    <row r="112" spans="1:55" s="165" customFormat="1" ht="18" customHeight="1">
      <c r="A112" s="164"/>
      <c r="B112" s="304"/>
      <c r="C112" s="305" t="s">
        <v>102</v>
      </c>
      <c r="D112" s="291" t="s">
        <v>2209</v>
      </c>
      <c r="E112" s="306"/>
      <c r="F112" s="306"/>
      <c r="G112" s="306"/>
      <c r="H112" s="292"/>
      <c r="I112" s="292"/>
      <c r="J112" s="292"/>
      <c r="K112" s="292"/>
      <c r="L112" s="292"/>
      <c r="M112" s="292"/>
      <c r="N112" s="292"/>
      <c r="O112" s="292"/>
      <c r="P112" s="292"/>
      <c r="Q112" s="292"/>
      <c r="R112" s="292"/>
      <c r="S112" s="292"/>
      <c r="T112" s="292"/>
      <c r="U112" s="292"/>
      <c r="V112" s="292"/>
      <c r="W112" s="292"/>
      <c r="X112" s="292"/>
      <c r="Y112" s="292"/>
      <c r="Z112" s="293"/>
      <c r="AA112" s="293"/>
      <c r="AB112" s="293"/>
      <c r="AC112" s="293"/>
      <c r="AD112" s="203"/>
      <c r="AE112" s="203"/>
      <c r="AF112" s="203"/>
      <c r="AG112" s="203"/>
      <c r="AH112" s="294"/>
      <c r="AI112" s="294"/>
      <c r="AJ112" s="294"/>
      <c r="AK112" s="307"/>
      <c r="AL112" s="227"/>
      <c r="AM112" s="296"/>
    </row>
    <row r="113" spans="1:55" s="165" customFormat="1" ht="6.75" customHeight="1" thickBot="1">
      <c r="A113" s="164"/>
      <c r="B113" s="308"/>
      <c r="C113" s="308"/>
      <c r="D113" s="308"/>
      <c r="E113" s="308"/>
      <c r="F113" s="308"/>
      <c r="G113" s="308"/>
      <c r="H113" s="308"/>
      <c r="I113" s="308"/>
      <c r="J113" s="308"/>
      <c r="K113" s="308"/>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164"/>
      <c r="AM113" s="309"/>
    </row>
    <row r="114" spans="1:55" s="165" customFormat="1" ht="25.5" customHeight="1" thickBot="1">
      <c r="A114" s="164"/>
      <c r="B114" s="279"/>
      <c r="C114" s="784" t="s">
        <v>2164</v>
      </c>
      <c r="D114" s="784"/>
      <c r="E114" s="784"/>
      <c r="F114" s="784"/>
      <c r="G114" s="784"/>
      <c r="H114" s="784"/>
      <c r="I114" s="784"/>
      <c r="J114" s="784"/>
      <c r="K114" s="784"/>
      <c r="L114" s="224"/>
      <c r="M114" s="785"/>
      <c r="N114" s="786"/>
      <c r="O114" s="814" t="s">
        <v>111</v>
      </c>
      <c r="P114" s="815"/>
      <c r="Q114" s="815"/>
      <c r="R114" s="815"/>
      <c r="S114" s="815"/>
      <c r="T114" s="815"/>
      <c r="U114" s="815"/>
      <c r="V114" s="815"/>
      <c r="W114" s="815"/>
      <c r="X114" s="815"/>
      <c r="Y114" s="815"/>
      <c r="Z114" s="815"/>
      <c r="AA114" s="815"/>
      <c r="AB114" s="815"/>
      <c r="AC114" s="815"/>
      <c r="AD114" s="815"/>
      <c r="AE114" s="815"/>
      <c r="AF114" s="815"/>
      <c r="AG114" s="815"/>
      <c r="AH114" s="815"/>
      <c r="AI114" s="815"/>
      <c r="AJ114" s="816"/>
      <c r="AK114" s="183" t="str">
        <f>IF(T106="○","",(IF(AM108=TRUE,"○","×")))</f>
        <v>×</v>
      </c>
      <c r="AL114" s="164"/>
      <c r="AM114" s="790" t="s">
        <v>2011</v>
      </c>
      <c r="AN114" s="791"/>
      <c r="AO114" s="791"/>
      <c r="AP114" s="791"/>
      <c r="AQ114" s="791"/>
      <c r="AR114" s="791"/>
      <c r="AS114" s="791"/>
      <c r="AT114" s="791"/>
      <c r="AU114" s="791"/>
      <c r="AV114" s="791"/>
      <c r="AW114" s="791"/>
      <c r="AX114" s="791"/>
      <c r="AY114" s="791"/>
      <c r="AZ114" s="791"/>
      <c r="BA114" s="791"/>
      <c r="BB114" s="791"/>
      <c r="BC114" s="792"/>
    </row>
    <row r="115" spans="1:55" s="165" customFormat="1" ht="12" customHeight="1">
      <c r="A115" s="164"/>
      <c r="B115" s="308"/>
      <c r="C115" s="308"/>
      <c r="D115" s="308"/>
      <c r="E115" s="308"/>
      <c r="F115" s="308"/>
      <c r="G115" s="308"/>
      <c r="H115" s="308"/>
      <c r="I115" s="308"/>
      <c r="J115" s="308"/>
      <c r="K115" s="308"/>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164"/>
      <c r="AM115" s="309"/>
    </row>
    <row r="116" spans="1:55" s="165" customFormat="1" ht="21" customHeight="1">
      <c r="A116" s="164"/>
      <c r="B116" s="793" t="s">
        <v>112</v>
      </c>
      <c r="C116" s="793"/>
      <c r="D116" s="793"/>
      <c r="E116" s="793"/>
      <c r="F116" s="793"/>
      <c r="G116" s="793"/>
      <c r="H116" s="793"/>
      <c r="I116" s="793"/>
      <c r="J116" s="793"/>
      <c r="K116" s="793"/>
      <c r="L116" s="793"/>
      <c r="M116" s="793"/>
      <c r="N116" s="793"/>
      <c r="O116" s="793"/>
      <c r="P116" s="793"/>
      <c r="Q116" s="793"/>
      <c r="R116" s="793"/>
      <c r="S116" s="793"/>
      <c r="T116" s="793"/>
      <c r="U116" s="793"/>
      <c r="V116" s="793"/>
      <c r="W116" s="793"/>
      <c r="X116" s="793"/>
      <c r="Y116" s="793"/>
      <c r="Z116" s="793"/>
      <c r="AA116" s="793"/>
      <c r="AB116" s="793"/>
      <c r="AC116" s="793"/>
      <c r="AD116" s="793"/>
      <c r="AE116" s="793"/>
      <c r="AF116" s="793"/>
      <c r="AG116" s="793"/>
      <c r="AH116" s="793"/>
      <c r="AI116" s="793"/>
      <c r="AJ116" s="793"/>
      <c r="AK116" s="793"/>
      <c r="AL116" s="164"/>
      <c r="AM116" s="310" t="str">
        <f>IF(SUM('別紙様式6-2 事業所個票１:事業所個票10'!CI5)&gt;=1,"該当","")</f>
        <v/>
      </c>
    </row>
    <row r="117" spans="1:55" s="165" customFormat="1" ht="17.25" customHeight="1" thickBot="1">
      <c r="A117" s="164"/>
      <c r="B117" s="311" t="s">
        <v>113</v>
      </c>
      <c r="C117" s="312"/>
      <c r="D117" s="313"/>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215" t="s">
        <v>2081</v>
      </c>
      <c r="AR117" s="69" t="b">
        <v>0</v>
      </c>
      <c r="AS117" s="637" t="s">
        <v>2089</v>
      </c>
      <c r="AT117" s="637"/>
      <c r="AU117" s="637"/>
    </row>
    <row r="118" spans="1:55" s="165" customFormat="1" ht="20.25" customHeight="1" thickBot="1">
      <c r="A118" s="164"/>
      <c r="B118" s="785"/>
      <c r="C118" s="786"/>
      <c r="D118" s="851" t="s">
        <v>107</v>
      </c>
      <c r="E118" s="851"/>
      <c r="F118" s="851"/>
      <c r="G118" s="851"/>
      <c r="H118" s="851"/>
      <c r="I118" s="851"/>
      <c r="J118" s="851"/>
      <c r="K118" s="851"/>
      <c r="L118" s="851"/>
      <c r="M118" s="851"/>
      <c r="N118" s="851"/>
      <c r="O118" s="851"/>
      <c r="P118" s="851"/>
      <c r="Q118" s="852"/>
      <c r="R118" s="314" t="s">
        <v>38</v>
      </c>
      <c r="S118" s="235" t="str">
        <f>IF(AM116="","",IF(AND(AM118=TRUE,OR(AR117=TRUE,AR118=TRUE,AR119=TRUE)),"○","×"))</f>
        <v/>
      </c>
      <c r="T118" s="315"/>
      <c r="U118" s="312"/>
      <c r="V118" s="312"/>
      <c r="W118" s="312"/>
      <c r="X118" s="312"/>
      <c r="Y118" s="312"/>
      <c r="Z118" s="312"/>
      <c r="AA118" s="312"/>
      <c r="AB118" s="312"/>
      <c r="AC118" s="312"/>
      <c r="AD118" s="312"/>
      <c r="AE118" s="312"/>
      <c r="AF118" s="312"/>
      <c r="AG118" s="312"/>
      <c r="AH118" s="312"/>
      <c r="AI118" s="312"/>
      <c r="AJ118" s="312"/>
      <c r="AK118" s="312"/>
      <c r="AL118" s="312"/>
      <c r="AM118" s="69" t="b">
        <v>0</v>
      </c>
      <c r="AN118" s="637" t="s">
        <v>2087</v>
      </c>
      <c r="AO118" s="637"/>
      <c r="AP118" s="637"/>
      <c r="AR118" s="69" t="b">
        <v>0</v>
      </c>
      <c r="AS118" s="637" t="s">
        <v>2090</v>
      </c>
      <c r="AT118" s="637"/>
      <c r="AU118" s="637"/>
    </row>
    <row r="119" spans="1:55" s="165" customFormat="1" ht="28.5" customHeight="1" thickBot="1">
      <c r="A119" s="164"/>
      <c r="B119" s="280" t="s">
        <v>101</v>
      </c>
      <c r="C119" s="853" t="s">
        <v>2210</v>
      </c>
      <c r="D119" s="854"/>
      <c r="E119" s="854"/>
      <c r="F119" s="854"/>
      <c r="G119" s="854"/>
      <c r="H119" s="854"/>
      <c r="I119" s="854"/>
      <c r="J119" s="854"/>
      <c r="K119" s="854"/>
      <c r="L119" s="854"/>
      <c r="M119" s="854"/>
      <c r="N119" s="854"/>
      <c r="O119" s="854"/>
      <c r="P119" s="854"/>
      <c r="Q119" s="854"/>
      <c r="R119" s="854"/>
      <c r="S119" s="855"/>
      <c r="T119" s="854"/>
      <c r="U119" s="854"/>
      <c r="V119" s="854"/>
      <c r="W119" s="854"/>
      <c r="X119" s="854"/>
      <c r="Y119" s="854"/>
      <c r="Z119" s="854"/>
      <c r="AA119" s="854"/>
      <c r="AB119" s="854"/>
      <c r="AC119" s="854"/>
      <c r="AD119" s="854"/>
      <c r="AE119" s="854"/>
      <c r="AF119" s="854"/>
      <c r="AG119" s="854"/>
      <c r="AH119" s="854"/>
      <c r="AI119" s="854"/>
      <c r="AJ119" s="854"/>
      <c r="AK119" s="856"/>
      <c r="AL119" s="164"/>
      <c r="AM119" s="69" t="b">
        <v>0</v>
      </c>
      <c r="AN119" s="637" t="s">
        <v>2088</v>
      </c>
      <c r="AO119" s="637"/>
      <c r="AP119" s="637"/>
      <c r="AR119" s="69" t="b">
        <v>0</v>
      </c>
      <c r="AS119" s="637" t="s">
        <v>2091</v>
      </c>
      <c r="AT119" s="637"/>
      <c r="AU119" s="637"/>
    </row>
    <row r="120" spans="1:55" s="165" customFormat="1" ht="25.5" customHeight="1">
      <c r="A120" s="164"/>
      <c r="B120" s="817"/>
      <c r="C120" s="819" t="s">
        <v>114</v>
      </c>
      <c r="D120" s="820"/>
      <c r="E120" s="820"/>
      <c r="F120" s="820"/>
      <c r="G120" s="316"/>
      <c r="H120" s="317" t="s">
        <v>32</v>
      </c>
      <c r="I120" s="835" t="s">
        <v>115</v>
      </c>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837"/>
      <c r="AL120" s="164"/>
      <c r="AM120" s="608" t="s">
        <v>2165</v>
      </c>
      <c r="AN120" s="838"/>
      <c r="AO120" s="838"/>
      <c r="AP120" s="838"/>
      <c r="AQ120" s="838"/>
      <c r="AR120" s="838"/>
      <c r="AS120" s="838"/>
      <c r="AT120" s="838"/>
      <c r="AU120" s="838"/>
      <c r="AV120" s="838"/>
      <c r="AW120" s="838"/>
      <c r="AX120" s="838"/>
      <c r="AY120" s="838"/>
      <c r="AZ120" s="838"/>
      <c r="BA120" s="838"/>
      <c r="BB120" s="838"/>
      <c r="BC120" s="839"/>
    </row>
    <row r="121" spans="1:55" s="165" customFormat="1" ht="33.75" customHeight="1">
      <c r="A121" s="164"/>
      <c r="B121" s="817"/>
      <c r="C121" s="821"/>
      <c r="D121" s="822"/>
      <c r="E121" s="822"/>
      <c r="F121" s="822"/>
      <c r="G121" s="318"/>
      <c r="H121" s="319" t="s">
        <v>39</v>
      </c>
      <c r="I121" s="845" t="s">
        <v>116</v>
      </c>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47"/>
      <c r="AL121" s="164"/>
      <c r="AM121" s="840"/>
      <c r="AN121" s="841"/>
      <c r="AO121" s="841"/>
      <c r="AP121" s="841"/>
      <c r="AQ121" s="841"/>
      <c r="AR121" s="841"/>
      <c r="AS121" s="841"/>
      <c r="AT121" s="841"/>
      <c r="AU121" s="841"/>
      <c r="AV121" s="841"/>
      <c r="AW121" s="841"/>
      <c r="AX121" s="841"/>
      <c r="AY121" s="841"/>
      <c r="AZ121" s="841"/>
      <c r="BA121" s="841"/>
      <c r="BB121" s="841"/>
      <c r="BC121" s="842"/>
    </row>
    <row r="122" spans="1:55" s="165" customFormat="1" ht="37.5" customHeight="1" thickBot="1">
      <c r="A122" s="164"/>
      <c r="B122" s="818"/>
      <c r="C122" s="823"/>
      <c r="D122" s="824"/>
      <c r="E122" s="824"/>
      <c r="F122" s="824"/>
      <c r="G122" s="320"/>
      <c r="H122" s="321" t="s">
        <v>40</v>
      </c>
      <c r="I122" s="848" t="s">
        <v>117</v>
      </c>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49"/>
      <c r="AK122" s="850"/>
      <c r="AL122" s="164"/>
      <c r="AM122" s="843"/>
      <c r="AN122" s="727"/>
      <c r="AO122" s="727"/>
      <c r="AP122" s="727"/>
      <c r="AQ122" s="727"/>
      <c r="AR122" s="727"/>
      <c r="AS122" s="727"/>
      <c r="AT122" s="727"/>
      <c r="AU122" s="727"/>
      <c r="AV122" s="727"/>
      <c r="AW122" s="727"/>
      <c r="AX122" s="727"/>
      <c r="AY122" s="727"/>
      <c r="AZ122" s="727"/>
      <c r="BA122" s="727"/>
      <c r="BB122" s="727"/>
      <c r="BC122" s="844"/>
    </row>
    <row r="123" spans="1:55" s="165" customFormat="1" ht="13.5" customHeight="1">
      <c r="A123" s="164"/>
      <c r="B123" s="322" t="s">
        <v>102</v>
      </c>
      <c r="C123" s="857" t="s">
        <v>2209</v>
      </c>
      <c r="D123" s="858"/>
      <c r="E123" s="858"/>
      <c r="F123" s="858"/>
      <c r="G123" s="858"/>
      <c r="H123" s="858"/>
      <c r="I123" s="858"/>
      <c r="J123" s="858"/>
      <c r="K123" s="858"/>
      <c r="L123" s="858"/>
      <c r="M123" s="858"/>
      <c r="N123" s="858"/>
      <c r="O123" s="858"/>
      <c r="P123" s="858"/>
      <c r="Q123" s="858"/>
      <c r="R123" s="858"/>
      <c r="S123" s="858"/>
      <c r="T123" s="858"/>
      <c r="U123" s="858"/>
      <c r="V123" s="858"/>
      <c r="W123" s="858"/>
      <c r="X123" s="858"/>
      <c r="Y123" s="858"/>
      <c r="Z123" s="858"/>
      <c r="AA123" s="858"/>
      <c r="AB123" s="858"/>
      <c r="AC123" s="858"/>
      <c r="AD123" s="858"/>
      <c r="AE123" s="858"/>
      <c r="AF123" s="858"/>
      <c r="AG123" s="858"/>
      <c r="AH123" s="858"/>
      <c r="AI123" s="858"/>
      <c r="AJ123" s="858"/>
      <c r="AK123" s="622"/>
      <c r="AL123" s="227"/>
    </row>
    <row r="124" spans="1:55" s="165" customFormat="1" ht="8.25" customHeight="1" thickBot="1">
      <c r="A124" s="164"/>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164"/>
      <c r="AM124" s="324"/>
    </row>
    <row r="125" spans="1:55" s="165" customFormat="1" ht="27.75" customHeight="1" thickBot="1">
      <c r="A125" s="164"/>
      <c r="B125" s="859" t="s">
        <v>2166</v>
      </c>
      <c r="C125" s="859"/>
      <c r="D125" s="859"/>
      <c r="E125" s="859"/>
      <c r="F125" s="859"/>
      <c r="G125" s="859"/>
      <c r="H125" s="859"/>
      <c r="I125" s="859"/>
      <c r="J125" s="859"/>
      <c r="K125" s="859"/>
      <c r="L125" s="224"/>
      <c r="M125" s="785"/>
      <c r="N125" s="786"/>
      <c r="O125" s="860" t="s">
        <v>118</v>
      </c>
      <c r="P125" s="861"/>
      <c r="Q125" s="861"/>
      <c r="R125" s="861"/>
      <c r="S125" s="861"/>
      <c r="T125" s="861"/>
      <c r="U125" s="861"/>
      <c r="V125" s="861"/>
      <c r="W125" s="861"/>
      <c r="X125" s="861"/>
      <c r="Y125" s="861"/>
      <c r="Z125" s="861"/>
      <c r="AA125" s="861"/>
      <c r="AB125" s="861"/>
      <c r="AC125" s="861"/>
      <c r="AD125" s="861"/>
      <c r="AE125" s="861"/>
      <c r="AF125" s="861"/>
      <c r="AG125" s="861"/>
      <c r="AH125" s="861"/>
      <c r="AI125" s="861"/>
      <c r="AJ125" s="861"/>
      <c r="AK125" s="183" t="str">
        <f>IF(S118="","",IF(S118="○","",IF(AM119=TRUE,"○","×")))</f>
        <v/>
      </c>
      <c r="AL125" s="164"/>
      <c r="AM125" s="628" t="s">
        <v>2012</v>
      </c>
      <c r="AN125" s="605"/>
      <c r="AO125" s="605"/>
      <c r="AP125" s="605"/>
      <c r="AQ125" s="605"/>
      <c r="AR125" s="605"/>
      <c r="AS125" s="605"/>
      <c r="AT125" s="605"/>
      <c r="AU125" s="605"/>
      <c r="AV125" s="605"/>
      <c r="AW125" s="605"/>
      <c r="AX125" s="605"/>
      <c r="AY125" s="605"/>
      <c r="AZ125" s="605"/>
      <c r="BA125" s="605"/>
      <c r="BB125" s="605"/>
      <c r="BC125" s="606"/>
    </row>
    <row r="126" spans="1:55" s="165" customFormat="1" ht="8.25" customHeight="1">
      <c r="A126" s="164"/>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164"/>
      <c r="AM126" s="324"/>
    </row>
    <row r="127" spans="1:55" s="165" customFormat="1" ht="21.75" customHeight="1">
      <c r="A127" s="164"/>
      <c r="B127" s="706" t="s">
        <v>119</v>
      </c>
      <c r="C127" s="706"/>
      <c r="D127" s="706"/>
      <c r="E127" s="706"/>
      <c r="F127" s="706"/>
      <c r="G127" s="706"/>
      <c r="H127" s="706"/>
      <c r="I127" s="706"/>
      <c r="J127" s="706"/>
      <c r="K127" s="706"/>
      <c r="L127" s="706"/>
      <c r="M127" s="706"/>
      <c r="N127" s="706"/>
      <c r="O127" s="706"/>
      <c r="P127" s="706"/>
      <c r="Q127" s="706"/>
      <c r="R127" s="706"/>
      <c r="S127" s="706"/>
      <c r="T127" s="706"/>
      <c r="U127" s="706"/>
      <c r="V127" s="706"/>
      <c r="W127" s="706"/>
      <c r="X127" s="706"/>
      <c r="Y127" s="706"/>
      <c r="Z127" s="706"/>
      <c r="AA127" s="706"/>
      <c r="AB127" s="706"/>
      <c r="AC127" s="706"/>
      <c r="AD127" s="706"/>
      <c r="AE127" s="706"/>
      <c r="AF127" s="706"/>
      <c r="AG127" s="706"/>
      <c r="AH127" s="706"/>
      <c r="AI127" s="706"/>
      <c r="AJ127" s="706"/>
      <c r="AK127" s="706"/>
      <c r="AL127" s="164"/>
      <c r="AM127" s="324"/>
    </row>
    <row r="128" spans="1:55" ht="15.75" customHeight="1" thickBot="1">
      <c r="A128" s="155"/>
      <c r="B128" s="279" t="s">
        <v>120</v>
      </c>
      <c r="C128" s="155"/>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155"/>
      <c r="AL128" s="155"/>
      <c r="BB128" s="193"/>
    </row>
    <row r="129" spans="1:56" ht="24.75" customHeight="1" thickBot="1">
      <c r="A129" s="155"/>
      <c r="B129" s="558" t="s">
        <v>121</v>
      </c>
      <c r="C129" s="559"/>
      <c r="D129" s="559"/>
      <c r="E129" s="559"/>
      <c r="F129" s="559"/>
      <c r="G129" s="559"/>
      <c r="H129" s="559"/>
      <c r="I129" s="559"/>
      <c r="J129" s="559"/>
      <c r="K129" s="559"/>
      <c r="L129" s="553" t="s">
        <v>2176</v>
      </c>
      <c r="M129" s="553"/>
      <c r="N129" s="553"/>
      <c r="O129" s="553"/>
      <c r="P129" s="553"/>
      <c r="Q129" s="553"/>
      <c r="R129" s="553"/>
      <c r="S129" s="553"/>
      <c r="T129" s="553"/>
      <c r="U129" s="553"/>
      <c r="V129" s="553"/>
      <c r="W129" s="553"/>
      <c r="X129" s="553"/>
      <c r="Y129" s="553"/>
      <c r="Z129" s="553"/>
      <c r="AA129" s="554"/>
      <c r="AB129" s="325">
        <f>SUM('別紙様式6-2 事業所個票１:事業所個票10'!AG37)</f>
        <v>0</v>
      </c>
      <c r="AC129" s="555" t="s">
        <v>2178</v>
      </c>
      <c r="AD129" s="556" t="str">
        <f>IF(AB130=0,"",IF(AB129&gt;=AB130,"○","×"))</f>
        <v/>
      </c>
      <c r="AE129" s="155"/>
      <c r="AF129" s="155"/>
      <c r="AG129" s="155"/>
      <c r="AH129" s="155"/>
      <c r="AI129" s="155"/>
      <c r="AJ129" s="155"/>
      <c r="AK129" s="155"/>
      <c r="AL129" s="155"/>
      <c r="AM129" s="326" t="str">
        <f>IF(OR(AD129="×",AD131="×"),"×","")</f>
        <v/>
      </c>
    </row>
    <row r="130" spans="1:56" ht="24.75" customHeight="1" thickBot="1">
      <c r="A130" s="155"/>
      <c r="B130" s="560"/>
      <c r="C130" s="561"/>
      <c r="D130" s="561"/>
      <c r="E130" s="561"/>
      <c r="F130" s="561"/>
      <c r="G130" s="561"/>
      <c r="H130" s="561"/>
      <c r="I130" s="561"/>
      <c r="J130" s="561"/>
      <c r="K130" s="561"/>
      <c r="L130" s="553" t="s">
        <v>2177</v>
      </c>
      <c r="M130" s="553"/>
      <c r="N130" s="553"/>
      <c r="O130" s="553"/>
      <c r="P130" s="553"/>
      <c r="Q130" s="553"/>
      <c r="R130" s="553"/>
      <c r="S130" s="553"/>
      <c r="T130" s="553"/>
      <c r="U130" s="553"/>
      <c r="V130" s="553"/>
      <c r="W130" s="553"/>
      <c r="X130" s="553"/>
      <c r="Y130" s="553"/>
      <c r="Z130" s="553"/>
      <c r="AA130" s="554"/>
      <c r="AB130" s="325">
        <f>SUM('別紙様式6-2 事業所個票１:事業所個票10'!CI6)</f>
        <v>0</v>
      </c>
      <c r="AC130" s="555"/>
      <c r="AD130" s="557"/>
      <c r="AE130" s="155"/>
      <c r="AF130" s="155"/>
      <c r="AG130" s="155"/>
      <c r="AH130" s="155"/>
      <c r="AI130" s="155"/>
      <c r="AJ130" s="155"/>
      <c r="AK130" s="155"/>
      <c r="AL130" s="155"/>
    </row>
    <row r="131" spans="1:56" ht="24.75" customHeight="1" thickBot="1">
      <c r="A131" s="155"/>
      <c r="B131" s="862" t="s">
        <v>2167</v>
      </c>
      <c r="C131" s="854"/>
      <c r="D131" s="854"/>
      <c r="E131" s="854"/>
      <c r="F131" s="854"/>
      <c r="G131" s="854"/>
      <c r="H131" s="854"/>
      <c r="I131" s="854"/>
      <c r="J131" s="854"/>
      <c r="K131" s="854"/>
      <c r="L131" s="553" t="s">
        <v>2176</v>
      </c>
      <c r="M131" s="553"/>
      <c r="N131" s="553"/>
      <c r="O131" s="553"/>
      <c r="P131" s="553"/>
      <c r="Q131" s="553"/>
      <c r="R131" s="553"/>
      <c r="S131" s="553"/>
      <c r="T131" s="553"/>
      <c r="U131" s="553"/>
      <c r="V131" s="553"/>
      <c r="W131" s="553"/>
      <c r="X131" s="553"/>
      <c r="Y131" s="553"/>
      <c r="Z131" s="553"/>
      <c r="AA131" s="554"/>
      <c r="AB131" s="325">
        <f>SUM('別紙様式6-2 事業所個票１:事業所個票10'!AO37)</f>
        <v>1</v>
      </c>
      <c r="AC131" s="555" t="s">
        <v>2178</v>
      </c>
      <c r="AD131" s="556" t="str">
        <f>IF(AB132=0,"",IF(AB131&gt;=AB132,"○","×"))</f>
        <v/>
      </c>
      <c r="AE131" s="155"/>
      <c r="AF131" s="327"/>
      <c r="AG131" s="155"/>
      <c r="AH131" s="155"/>
      <c r="AI131" s="155"/>
      <c r="AJ131" s="155"/>
      <c r="AK131" s="155"/>
      <c r="AL131" s="155"/>
    </row>
    <row r="132" spans="1:56" ht="24.75" customHeight="1" thickBot="1">
      <c r="A132" s="155"/>
      <c r="B132" s="863"/>
      <c r="C132" s="864"/>
      <c r="D132" s="864"/>
      <c r="E132" s="864"/>
      <c r="F132" s="864"/>
      <c r="G132" s="864"/>
      <c r="H132" s="864"/>
      <c r="I132" s="864"/>
      <c r="J132" s="864"/>
      <c r="K132" s="864"/>
      <c r="L132" s="553" t="s">
        <v>2177</v>
      </c>
      <c r="M132" s="553"/>
      <c r="N132" s="553"/>
      <c r="O132" s="553"/>
      <c r="P132" s="553"/>
      <c r="Q132" s="553"/>
      <c r="R132" s="553"/>
      <c r="S132" s="553"/>
      <c r="T132" s="553"/>
      <c r="U132" s="553"/>
      <c r="V132" s="553"/>
      <c r="W132" s="553"/>
      <c r="X132" s="553"/>
      <c r="Y132" s="553"/>
      <c r="Z132" s="553"/>
      <c r="AA132" s="554"/>
      <c r="AB132" s="325">
        <f>SUM('別紙様式6-2 事業所個票１:事業所個票10'!CI6)</f>
        <v>0</v>
      </c>
      <c r="AC132" s="555"/>
      <c r="AD132" s="557"/>
      <c r="AE132" s="155"/>
      <c r="AF132" s="327"/>
      <c r="AG132" s="155"/>
      <c r="AH132" s="155"/>
      <c r="AI132" s="155"/>
      <c r="AJ132" s="155"/>
      <c r="AK132" s="155"/>
      <c r="AL132" s="155"/>
    </row>
    <row r="133" spans="1:56" ht="6" customHeight="1" thickBot="1">
      <c r="A133" s="155"/>
      <c r="B133" s="279"/>
      <c r="C133" s="155"/>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155"/>
      <c r="AL133" s="155"/>
      <c r="AM133" s="328"/>
      <c r="BB133" s="193"/>
    </row>
    <row r="134" spans="1:56" ht="14.25" thickBot="1">
      <c r="A134" s="155"/>
      <c r="B134" s="329" t="s">
        <v>122</v>
      </c>
      <c r="D134" s="330"/>
      <c r="E134" s="330"/>
      <c r="F134" s="330"/>
      <c r="G134" s="330"/>
      <c r="H134" s="330"/>
      <c r="I134" s="330"/>
      <c r="J134" s="330"/>
      <c r="K134" s="330"/>
      <c r="L134" s="330"/>
      <c r="M134" s="330"/>
      <c r="N134" s="330"/>
      <c r="O134" s="330"/>
      <c r="P134" s="330"/>
      <c r="Q134" s="330"/>
      <c r="R134" s="330"/>
      <c r="S134" s="330"/>
      <c r="T134" s="330"/>
      <c r="U134" s="330"/>
      <c r="V134" s="231"/>
      <c r="W134" s="231"/>
      <c r="X134" s="231"/>
      <c r="Y134" s="231"/>
      <c r="Z134" s="231"/>
      <c r="AA134" s="231"/>
      <c r="AB134" s="231"/>
      <c r="AC134" s="231"/>
      <c r="AD134" s="231"/>
      <c r="AE134" s="231"/>
      <c r="AF134" s="231"/>
      <c r="AG134" s="231"/>
      <c r="AH134" s="231"/>
      <c r="AI134" s="231"/>
      <c r="AJ134" s="231"/>
      <c r="AK134" s="183" t="str">
        <f>IF(AM129="","",IF(AM129="○","",IF(OR(AM136=TRUE,AM137=TRUE,AM138=TRUE,AND(AM139=TRUE,F139&lt;&gt;"")),"○","×")))</f>
        <v/>
      </c>
      <c r="AL134" s="155"/>
      <c r="AM134" s="628" t="s">
        <v>2168</v>
      </c>
      <c r="AN134" s="605"/>
      <c r="AO134" s="605"/>
      <c r="AP134" s="605"/>
      <c r="AQ134" s="605"/>
      <c r="AR134" s="605"/>
      <c r="AS134" s="605"/>
      <c r="AT134" s="605"/>
      <c r="AU134" s="605"/>
      <c r="AV134" s="605"/>
      <c r="AW134" s="605"/>
      <c r="AX134" s="605"/>
      <c r="AY134" s="605"/>
      <c r="AZ134" s="605"/>
      <c r="BA134" s="605"/>
      <c r="BB134" s="605"/>
      <c r="BC134" s="606"/>
    </row>
    <row r="135" spans="1:56" s="165" customFormat="1" ht="14.25" customHeight="1">
      <c r="A135" s="164"/>
      <c r="B135" s="331" t="s">
        <v>123</v>
      </c>
      <c r="C135" s="332"/>
      <c r="D135" s="333"/>
      <c r="E135" s="334"/>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6"/>
      <c r="AL135" s="164"/>
      <c r="AN135" s="337"/>
      <c r="AO135" s="337"/>
      <c r="AP135" s="337"/>
      <c r="AQ135" s="337"/>
      <c r="AR135" s="337"/>
      <c r="AS135" s="337"/>
      <c r="AT135" s="337"/>
      <c r="AU135" s="337"/>
      <c r="AV135" s="338"/>
      <c r="AW135" s="338"/>
      <c r="AX135" s="338"/>
      <c r="AY135" s="338"/>
      <c r="AZ135" s="338"/>
      <c r="BA135" s="339"/>
    </row>
    <row r="136" spans="1:56" s="165" customFormat="1" ht="16.5" customHeight="1">
      <c r="A136" s="164"/>
      <c r="B136" s="213"/>
      <c r="C136" s="340"/>
      <c r="D136" s="207" t="s">
        <v>2169</v>
      </c>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222"/>
      <c r="AJ136" s="164"/>
      <c r="AK136" s="223"/>
      <c r="AL136" s="164"/>
      <c r="AM136" s="69" t="b">
        <v>0</v>
      </c>
      <c r="AN136" s="337"/>
      <c r="AO136" s="337"/>
      <c r="AP136" s="337"/>
      <c r="AQ136" s="337"/>
      <c r="AR136" s="337"/>
      <c r="AS136" s="337"/>
      <c r="AT136" s="337"/>
      <c r="AU136" s="338"/>
      <c r="AV136" s="339"/>
      <c r="AW136" s="339"/>
      <c r="AX136" s="339"/>
      <c r="AY136" s="339"/>
      <c r="AZ136" s="339"/>
    </row>
    <row r="137" spans="1:56" s="165" customFormat="1" ht="16.5" customHeight="1">
      <c r="A137" s="164"/>
      <c r="B137" s="213"/>
      <c r="C137" s="341"/>
      <c r="D137" s="207" t="s">
        <v>2170</v>
      </c>
      <c r="E137" s="342"/>
      <c r="F137" s="342"/>
      <c r="G137" s="342"/>
      <c r="H137" s="342"/>
      <c r="I137" s="342"/>
      <c r="J137" s="342"/>
      <c r="K137" s="342"/>
      <c r="L137" s="342"/>
      <c r="M137" s="342"/>
      <c r="N137" s="342"/>
      <c r="O137" s="342"/>
      <c r="P137" s="342"/>
      <c r="Q137" s="342"/>
      <c r="R137" s="342"/>
      <c r="S137" s="342"/>
      <c r="T137" s="174"/>
      <c r="U137" s="174"/>
      <c r="V137" s="174"/>
      <c r="W137" s="174"/>
      <c r="X137" s="174"/>
      <c r="Y137" s="174"/>
      <c r="Z137" s="174"/>
      <c r="AA137" s="174"/>
      <c r="AB137" s="174"/>
      <c r="AC137" s="174"/>
      <c r="AD137" s="174"/>
      <c r="AE137" s="174"/>
      <c r="AF137" s="174"/>
      <c r="AG137" s="174"/>
      <c r="AH137" s="174"/>
      <c r="AI137" s="222"/>
      <c r="AJ137" s="164"/>
      <c r="AK137" s="223"/>
      <c r="AL137" s="164"/>
      <c r="AM137" s="69" t="b">
        <v>0</v>
      </c>
      <c r="AN137" s="337"/>
      <c r="AO137" s="337"/>
      <c r="AP137" s="337"/>
      <c r="AQ137" s="337"/>
      <c r="AR137" s="337"/>
      <c r="AS137" s="337"/>
      <c r="AT137" s="337"/>
      <c r="AU137" s="338"/>
      <c r="AV137" s="339"/>
      <c r="AW137" s="339"/>
      <c r="AX137" s="339"/>
      <c r="AY137" s="339"/>
      <c r="AZ137" s="339"/>
    </row>
    <row r="138" spans="1:56" s="165" customFormat="1" ht="25.5" customHeight="1" thickBot="1">
      <c r="A138" s="164"/>
      <c r="B138" s="213"/>
      <c r="C138" s="341"/>
      <c r="D138" s="870" t="s">
        <v>124</v>
      </c>
      <c r="E138" s="870"/>
      <c r="F138" s="870"/>
      <c r="G138" s="870"/>
      <c r="H138" s="870"/>
      <c r="I138" s="870"/>
      <c r="J138" s="870"/>
      <c r="K138" s="870"/>
      <c r="L138" s="870"/>
      <c r="M138" s="870"/>
      <c r="N138" s="870"/>
      <c r="O138" s="870"/>
      <c r="P138" s="870"/>
      <c r="Q138" s="870"/>
      <c r="R138" s="870"/>
      <c r="S138" s="870"/>
      <c r="T138" s="870"/>
      <c r="U138" s="870"/>
      <c r="V138" s="870"/>
      <c r="W138" s="870"/>
      <c r="X138" s="870"/>
      <c r="Y138" s="870"/>
      <c r="Z138" s="870"/>
      <c r="AA138" s="870"/>
      <c r="AB138" s="870"/>
      <c r="AC138" s="870"/>
      <c r="AD138" s="870"/>
      <c r="AE138" s="870"/>
      <c r="AF138" s="870"/>
      <c r="AG138" s="870"/>
      <c r="AH138" s="870"/>
      <c r="AI138" s="870"/>
      <c r="AJ138" s="164"/>
      <c r="AK138" s="223"/>
      <c r="AL138" s="343"/>
      <c r="AM138" s="69" t="b">
        <v>0</v>
      </c>
      <c r="AN138" s="338"/>
      <c r="AO138" s="338"/>
      <c r="AP138" s="338"/>
      <c r="AS138" s="339"/>
      <c r="AT138" s="339"/>
    </row>
    <row r="139" spans="1:56" s="165" customFormat="1" ht="18" customHeight="1" thickBot="1">
      <c r="A139" s="164"/>
      <c r="B139" s="344"/>
      <c r="C139" s="345"/>
      <c r="D139" s="346" t="s">
        <v>125</v>
      </c>
      <c r="E139" s="347"/>
      <c r="F139" s="871"/>
      <c r="G139" s="871"/>
      <c r="H139" s="871"/>
      <c r="I139" s="871"/>
      <c r="J139" s="871"/>
      <c r="K139" s="871"/>
      <c r="L139" s="871"/>
      <c r="M139" s="871"/>
      <c r="N139" s="871"/>
      <c r="O139" s="871"/>
      <c r="P139" s="871"/>
      <c r="Q139" s="871"/>
      <c r="R139" s="871"/>
      <c r="S139" s="871"/>
      <c r="T139" s="871"/>
      <c r="U139" s="871"/>
      <c r="V139" s="871"/>
      <c r="W139" s="871"/>
      <c r="X139" s="871"/>
      <c r="Y139" s="871"/>
      <c r="Z139" s="871"/>
      <c r="AA139" s="871"/>
      <c r="AB139" s="871"/>
      <c r="AC139" s="871"/>
      <c r="AD139" s="871"/>
      <c r="AE139" s="871"/>
      <c r="AF139" s="871"/>
      <c r="AG139" s="871"/>
      <c r="AH139" s="871"/>
      <c r="AI139" s="871"/>
      <c r="AJ139" s="871"/>
      <c r="AK139" s="348" t="s">
        <v>69</v>
      </c>
      <c r="AL139" s="164"/>
      <c r="AM139" s="69" t="b">
        <v>0</v>
      </c>
      <c r="AN139" s="790" t="s">
        <v>2171</v>
      </c>
      <c r="AO139" s="812"/>
      <c r="AP139" s="812"/>
      <c r="AQ139" s="812"/>
      <c r="AR139" s="812"/>
      <c r="AS139" s="812"/>
      <c r="AT139" s="812"/>
      <c r="AU139" s="812"/>
      <c r="AV139" s="812"/>
      <c r="AW139" s="812"/>
      <c r="AX139" s="812"/>
      <c r="AY139" s="812"/>
      <c r="AZ139" s="812"/>
      <c r="BA139" s="812"/>
      <c r="BB139" s="812"/>
      <c r="BC139" s="813"/>
    </row>
    <row r="140" spans="1:56" ht="4.5" customHeight="1">
      <c r="A140" s="155"/>
      <c r="B140" s="349"/>
      <c r="C140" s="350"/>
      <c r="D140" s="350"/>
      <c r="E140" s="350"/>
      <c r="F140" s="350"/>
      <c r="G140" s="350"/>
      <c r="H140" s="350"/>
      <c r="I140" s="350"/>
      <c r="J140" s="350"/>
      <c r="K140" s="350"/>
      <c r="L140" s="350"/>
      <c r="M140" s="350"/>
      <c r="N140" s="350"/>
      <c r="O140" s="350"/>
      <c r="P140" s="350"/>
      <c r="Q140" s="350"/>
      <c r="R140" s="350"/>
      <c r="S140" s="350"/>
      <c r="T140" s="350"/>
      <c r="U140" s="350"/>
      <c r="V140" s="350"/>
      <c r="W140" s="350"/>
      <c r="X140" s="350"/>
      <c r="Y140" s="350"/>
      <c r="Z140" s="350"/>
      <c r="AA140" s="350"/>
      <c r="AB140" s="350"/>
      <c r="AC140" s="350"/>
      <c r="AD140" s="350"/>
      <c r="AE140" s="350"/>
      <c r="AF140" s="350"/>
      <c r="AG140" s="350"/>
      <c r="AH140" s="350"/>
      <c r="AI140" s="350"/>
      <c r="AJ140" s="350"/>
      <c r="AK140" s="350"/>
      <c r="AL140" s="155"/>
      <c r="BD140" s="165"/>
    </row>
    <row r="141" spans="1:56" ht="17.25" customHeight="1">
      <c r="A141" s="155"/>
      <c r="B141" s="706" t="s">
        <v>126</v>
      </c>
      <c r="C141" s="706"/>
      <c r="D141" s="706"/>
      <c r="E141" s="706"/>
      <c r="F141" s="706"/>
      <c r="G141" s="706"/>
      <c r="H141" s="706"/>
      <c r="I141" s="706"/>
      <c r="J141" s="706"/>
      <c r="K141" s="706"/>
      <c r="L141" s="706"/>
      <c r="M141" s="706"/>
      <c r="N141" s="706"/>
      <c r="O141" s="706"/>
      <c r="P141" s="706"/>
      <c r="Q141" s="706"/>
      <c r="R141" s="706"/>
      <c r="S141" s="706"/>
      <c r="T141" s="706"/>
      <c r="U141" s="706"/>
      <c r="V141" s="706"/>
      <c r="W141" s="706"/>
      <c r="X141" s="706"/>
      <c r="Y141" s="706"/>
      <c r="Z141" s="706"/>
      <c r="AA141" s="706"/>
      <c r="AB141" s="706"/>
      <c r="AC141" s="706"/>
      <c r="AD141" s="706"/>
      <c r="AE141" s="706"/>
      <c r="AF141" s="706"/>
      <c r="AG141" s="706"/>
      <c r="AH141" s="706"/>
      <c r="AI141" s="706"/>
      <c r="AJ141" s="706"/>
      <c r="AK141" s="706"/>
      <c r="AL141" s="155"/>
      <c r="AM141" s="351" t="str">
        <f>IF(SUM('別紙様式6-2 事業所個票１:事業所個票10'!CI9)&gt;=1,"表示","表示不要")</f>
        <v>表示不要</v>
      </c>
    </row>
    <row r="142" spans="1:56" ht="14.25" thickBot="1">
      <c r="A142" s="155"/>
      <c r="B142" s="279" t="s">
        <v>2235</v>
      </c>
      <c r="C142" s="155"/>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155"/>
    </row>
    <row r="143" spans="1:56" ht="16.5" customHeight="1" thickBot="1">
      <c r="A143" s="155"/>
      <c r="B143" s="872" t="s">
        <v>127</v>
      </c>
      <c r="C143" s="729"/>
      <c r="D143" s="729"/>
      <c r="E143" s="729"/>
      <c r="F143" s="729"/>
      <c r="G143" s="729"/>
      <c r="H143" s="729"/>
      <c r="I143" s="729"/>
      <c r="J143" s="729"/>
      <c r="K143" s="729"/>
      <c r="L143" s="729"/>
      <c r="M143" s="729"/>
      <c r="N143" s="729"/>
      <c r="O143" s="729"/>
      <c r="P143" s="729"/>
      <c r="Q143" s="730"/>
      <c r="R143" s="352" t="s">
        <v>82</v>
      </c>
      <c r="S143" s="353" t="str">
        <f>IF(SUM('別紙様式6-2 事業所個票１:事業所個票10'!CI7)&gt;=1,"×","○")</f>
        <v>○</v>
      </c>
      <c r="T143" s="155"/>
      <c r="U143" s="327"/>
      <c r="V143" s="155"/>
      <c r="W143" s="155"/>
      <c r="X143" s="155"/>
      <c r="Y143" s="155"/>
      <c r="Z143" s="155"/>
      <c r="AA143" s="155"/>
      <c r="AB143" s="155"/>
      <c r="AC143" s="155"/>
      <c r="AD143" s="155"/>
      <c r="AE143" s="155"/>
      <c r="AF143" s="155"/>
      <c r="AG143" s="155"/>
      <c r="AH143" s="155"/>
      <c r="AI143" s="155"/>
      <c r="AJ143" s="155"/>
      <c r="AK143" s="155"/>
      <c r="AL143" s="155"/>
      <c r="AM143" s="790" t="s">
        <v>2179</v>
      </c>
      <c r="AN143" s="791"/>
      <c r="AO143" s="791"/>
      <c r="AP143" s="791"/>
      <c r="AQ143" s="791"/>
      <c r="AR143" s="791"/>
      <c r="AS143" s="791"/>
      <c r="AT143" s="791"/>
      <c r="AU143" s="791"/>
      <c r="AV143" s="791"/>
      <c r="AW143" s="791"/>
      <c r="AX143" s="791"/>
      <c r="AY143" s="791"/>
      <c r="AZ143" s="791"/>
      <c r="BA143" s="791"/>
      <c r="BB143" s="791"/>
      <c r="BC143" s="792"/>
    </row>
    <row r="144" spans="1:56" ht="16.5" customHeight="1" thickBot="1">
      <c r="A144" s="155"/>
      <c r="B144" s="865" t="s">
        <v>128</v>
      </c>
      <c r="C144" s="710"/>
      <c r="D144" s="710"/>
      <c r="E144" s="710"/>
      <c r="F144" s="710"/>
      <c r="G144" s="710"/>
      <c r="H144" s="710"/>
      <c r="I144" s="710"/>
      <c r="J144" s="710"/>
      <c r="K144" s="710"/>
      <c r="L144" s="710"/>
      <c r="M144" s="710"/>
      <c r="N144" s="710"/>
      <c r="O144" s="710"/>
      <c r="P144" s="710"/>
      <c r="Q144" s="711"/>
      <c r="R144" s="352" t="s">
        <v>82</v>
      </c>
      <c r="S144" s="354" t="str">
        <f>IF(SUM('別紙様式6-2 事業所個票１:事業所個票10'!CI8)&gt;=1,"×","○")</f>
        <v>○</v>
      </c>
      <c r="T144" s="155"/>
      <c r="U144" s="327"/>
      <c r="V144" s="155"/>
      <c r="W144" s="155"/>
      <c r="X144" s="155"/>
      <c r="Y144" s="155"/>
      <c r="Z144" s="155"/>
      <c r="AA144" s="155"/>
      <c r="AB144" s="155"/>
      <c r="AC144" s="155"/>
      <c r="AD144" s="155"/>
      <c r="AE144" s="155"/>
      <c r="AF144" s="155"/>
      <c r="AG144" s="155"/>
      <c r="AH144" s="155"/>
      <c r="AI144" s="155"/>
      <c r="AJ144" s="155"/>
      <c r="AK144" s="155"/>
      <c r="AL144" s="155"/>
      <c r="AM144" s="790" t="s">
        <v>2180</v>
      </c>
      <c r="AN144" s="791"/>
      <c r="AO144" s="791"/>
      <c r="AP144" s="791"/>
      <c r="AQ144" s="791"/>
      <c r="AR144" s="791"/>
      <c r="AS144" s="791"/>
      <c r="AT144" s="791"/>
      <c r="AU144" s="791"/>
      <c r="AV144" s="791"/>
      <c r="AW144" s="791"/>
      <c r="AX144" s="791"/>
      <c r="AY144" s="791"/>
      <c r="AZ144" s="791"/>
      <c r="BA144" s="791"/>
      <c r="BB144" s="791"/>
      <c r="BC144" s="792"/>
    </row>
    <row r="145" spans="1:55" s="165" customFormat="1" ht="4.5" customHeight="1">
      <c r="A145" s="164"/>
      <c r="B145" s="224"/>
      <c r="C145" s="224"/>
      <c r="D145" s="224"/>
      <c r="E145" s="224"/>
      <c r="F145" s="221"/>
      <c r="G145" s="222"/>
      <c r="H145" s="222"/>
      <c r="I145" s="222"/>
      <c r="J145" s="222"/>
      <c r="K145" s="222"/>
      <c r="L145" s="222"/>
      <c r="M145" s="266"/>
      <c r="N145" s="266"/>
      <c r="O145" s="266"/>
      <c r="P145" s="266"/>
      <c r="Q145" s="266"/>
      <c r="R145" s="266"/>
      <c r="S145" s="266"/>
      <c r="T145" s="266"/>
      <c r="U145" s="222"/>
      <c r="V145" s="222"/>
      <c r="W145" s="234"/>
      <c r="X145" s="222"/>
      <c r="Y145" s="222"/>
      <c r="Z145" s="222"/>
      <c r="AA145" s="266"/>
      <c r="AB145" s="222"/>
      <c r="AC145" s="222"/>
      <c r="AD145" s="222"/>
      <c r="AE145" s="222"/>
      <c r="AF145" s="222"/>
      <c r="AG145" s="222"/>
      <c r="AH145" s="222"/>
      <c r="AI145" s="222"/>
      <c r="AJ145" s="222"/>
      <c r="AK145" s="222"/>
      <c r="AL145" s="164"/>
    </row>
    <row r="146" spans="1:55" s="269" customFormat="1" ht="17.25" customHeight="1" thickBot="1">
      <c r="A146" s="267"/>
      <c r="B146" s="866" t="s">
        <v>129</v>
      </c>
      <c r="C146" s="866"/>
      <c r="D146" s="866"/>
      <c r="E146" s="866"/>
      <c r="F146" s="866"/>
      <c r="G146" s="866"/>
      <c r="H146" s="866"/>
      <c r="I146" s="866"/>
      <c r="J146" s="866"/>
      <c r="K146" s="866"/>
      <c r="L146" s="866"/>
      <c r="M146" s="866"/>
      <c r="N146" s="866"/>
      <c r="O146" s="866"/>
      <c r="P146" s="866"/>
      <c r="Q146" s="866"/>
      <c r="R146" s="866"/>
      <c r="S146" s="866"/>
      <c r="T146" s="866"/>
      <c r="U146" s="866"/>
      <c r="V146" s="866"/>
      <c r="W146" s="866"/>
      <c r="X146" s="866"/>
      <c r="Y146" s="866"/>
      <c r="Z146" s="866"/>
      <c r="AA146" s="866"/>
      <c r="AB146" s="866"/>
      <c r="AC146" s="866"/>
      <c r="AD146" s="866"/>
      <c r="AE146" s="866"/>
      <c r="AF146" s="866"/>
      <c r="AG146" s="866"/>
      <c r="AH146" s="866"/>
      <c r="AI146" s="866"/>
      <c r="AJ146" s="866"/>
      <c r="AK146" s="866"/>
      <c r="AL146" s="355"/>
    </row>
    <row r="147" spans="1:55" s="165" customFormat="1" ht="18.75" customHeight="1" thickBot="1">
      <c r="A147" s="164"/>
      <c r="B147" s="228" t="s">
        <v>130</v>
      </c>
      <c r="C147" s="207"/>
      <c r="D147" s="207"/>
      <c r="E147" s="207"/>
      <c r="F147" s="207"/>
      <c r="G147" s="207"/>
      <c r="H147" s="207"/>
      <c r="I147" s="207"/>
      <c r="J147" s="207"/>
      <c r="K147" s="207"/>
      <c r="L147" s="207"/>
      <c r="M147" s="207"/>
      <c r="N147" s="207"/>
      <c r="O147" s="207"/>
      <c r="P147" s="207"/>
      <c r="Q147" s="207"/>
      <c r="R147" s="207"/>
      <c r="S147" s="207"/>
      <c r="T147" s="207"/>
      <c r="U147" s="207"/>
      <c r="V147" s="164"/>
      <c r="W147" s="207"/>
      <c r="X147" s="207"/>
      <c r="Y147" s="207"/>
      <c r="Z147" s="207"/>
      <c r="AA147" s="207"/>
      <c r="AB147" s="207"/>
      <c r="AC147" s="207"/>
      <c r="AD147" s="207"/>
      <c r="AE147" s="207"/>
      <c r="AF147" s="207"/>
      <c r="AG147" s="207"/>
      <c r="AH147" s="164"/>
      <c r="AI147" s="867" t="str">
        <f>IF(SUM('別紙様式6-2 事業所個票１:事業所個票10'!CI10)=0,"該当","")</f>
        <v>該当</v>
      </c>
      <c r="AJ147" s="868"/>
      <c r="AK147" s="869"/>
      <c r="AL147" s="164"/>
    </row>
    <row r="148" spans="1:55" s="165" customFormat="1" ht="24" customHeight="1">
      <c r="A148" s="164"/>
      <c r="B148" s="254" t="s">
        <v>82</v>
      </c>
      <c r="C148" s="882" t="s">
        <v>131</v>
      </c>
      <c r="D148" s="882"/>
      <c r="E148" s="882"/>
      <c r="F148" s="882"/>
      <c r="G148" s="882"/>
      <c r="H148" s="882"/>
      <c r="I148" s="882"/>
      <c r="J148" s="882"/>
      <c r="K148" s="882"/>
      <c r="L148" s="882"/>
      <c r="M148" s="882"/>
      <c r="N148" s="882"/>
      <c r="O148" s="882"/>
      <c r="P148" s="882"/>
      <c r="Q148" s="882"/>
      <c r="R148" s="882"/>
      <c r="S148" s="882"/>
      <c r="T148" s="882"/>
      <c r="U148" s="882"/>
      <c r="V148" s="882"/>
      <c r="W148" s="882"/>
      <c r="X148" s="882"/>
      <c r="Y148" s="882"/>
      <c r="Z148" s="882"/>
      <c r="AA148" s="882"/>
      <c r="AB148" s="882"/>
      <c r="AC148" s="882"/>
      <c r="AD148" s="882"/>
      <c r="AE148" s="882"/>
      <c r="AF148" s="882"/>
      <c r="AG148" s="882"/>
      <c r="AH148" s="882"/>
      <c r="AI148" s="882"/>
      <c r="AJ148" s="882"/>
      <c r="AK148" s="882"/>
      <c r="AL148" s="164"/>
    </row>
    <row r="149" spans="1:55" s="165" customFormat="1" ht="3.75" customHeight="1" thickBot="1">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row>
    <row r="150" spans="1:55" s="165" customFormat="1" ht="14.25" customHeight="1" thickBot="1">
      <c r="A150" s="164"/>
      <c r="B150" s="228" t="s">
        <v>132</v>
      </c>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07"/>
      <c r="AI150" s="867" t="str">
        <f>IF(SUM('別紙様式6-2 事業所個票１:事業所個票10'!CI10)&gt;=1,"該当","")</f>
        <v/>
      </c>
      <c r="AJ150" s="868"/>
      <c r="AK150" s="869"/>
      <c r="AL150" s="164"/>
    </row>
    <row r="151" spans="1:55" s="165" customFormat="1" ht="39" customHeight="1" thickBot="1">
      <c r="A151" s="164"/>
      <c r="B151" s="254" t="s">
        <v>82</v>
      </c>
      <c r="C151" s="882" t="s">
        <v>2227</v>
      </c>
      <c r="D151" s="882"/>
      <c r="E151" s="882"/>
      <c r="F151" s="882"/>
      <c r="G151" s="882"/>
      <c r="H151" s="882"/>
      <c r="I151" s="882"/>
      <c r="J151" s="882"/>
      <c r="K151" s="882"/>
      <c r="L151" s="882"/>
      <c r="M151" s="882"/>
      <c r="N151" s="882"/>
      <c r="O151" s="882"/>
      <c r="P151" s="882"/>
      <c r="Q151" s="882"/>
      <c r="R151" s="882"/>
      <c r="S151" s="882"/>
      <c r="T151" s="882"/>
      <c r="U151" s="882"/>
      <c r="V151" s="882"/>
      <c r="W151" s="882"/>
      <c r="X151" s="882"/>
      <c r="Y151" s="882"/>
      <c r="Z151" s="882"/>
      <c r="AA151" s="882"/>
      <c r="AB151" s="882"/>
      <c r="AC151" s="882"/>
      <c r="AD151" s="882"/>
      <c r="AE151" s="882"/>
      <c r="AF151" s="882"/>
      <c r="AG151" s="882"/>
      <c r="AH151" s="882"/>
      <c r="AI151" s="882"/>
      <c r="AJ151" s="882"/>
      <c r="AK151" s="882"/>
      <c r="AL151" s="164"/>
      <c r="AN151" s="628" t="s">
        <v>2213</v>
      </c>
      <c r="AO151" s="714"/>
      <c r="AP151" s="714"/>
      <c r="AQ151" s="714"/>
      <c r="AR151" s="714"/>
      <c r="AS151" s="714"/>
      <c r="AT151" s="714"/>
      <c r="AU151" s="714"/>
      <c r="AV151" s="714"/>
      <c r="AW151" s="714"/>
      <c r="AX151" s="714"/>
      <c r="AY151" s="714"/>
      <c r="AZ151" s="714"/>
      <c r="BA151" s="714"/>
      <c r="BB151" s="714"/>
      <c r="BC151" s="715"/>
    </row>
    <row r="152" spans="1:55" s="165" customFormat="1" ht="4.5" customHeight="1" thickBot="1">
      <c r="A152" s="164"/>
      <c r="B152" s="356"/>
      <c r="C152" s="356"/>
      <c r="D152" s="356"/>
      <c r="E152" s="356"/>
      <c r="F152" s="356"/>
      <c r="G152" s="356"/>
      <c r="H152" s="356"/>
      <c r="I152" s="356"/>
      <c r="J152" s="356"/>
      <c r="K152" s="356"/>
      <c r="L152" s="356"/>
      <c r="M152" s="356"/>
      <c r="N152" s="356"/>
      <c r="O152" s="356"/>
      <c r="P152" s="356"/>
      <c r="Q152" s="356"/>
      <c r="R152" s="356"/>
      <c r="S152" s="356"/>
      <c r="T152" s="356"/>
      <c r="U152" s="356"/>
      <c r="V152" s="356"/>
      <c r="W152" s="356"/>
      <c r="X152" s="356"/>
      <c r="Y152" s="356"/>
      <c r="Z152" s="356"/>
      <c r="AA152" s="356"/>
      <c r="AB152" s="356"/>
      <c r="AC152" s="356"/>
      <c r="AD152" s="356"/>
      <c r="AE152" s="356"/>
      <c r="AF152" s="356"/>
      <c r="AG152" s="356"/>
      <c r="AH152" s="356"/>
      <c r="AI152" s="356"/>
      <c r="AJ152" s="356"/>
      <c r="AK152" s="356"/>
      <c r="AL152" s="164"/>
      <c r="AM152" s="157"/>
    </row>
    <row r="153" spans="1:55" s="165" customFormat="1" ht="13.5" customHeight="1" thickBot="1">
      <c r="A153" s="164"/>
      <c r="B153" s="883" t="s">
        <v>133</v>
      </c>
      <c r="C153" s="884"/>
      <c r="D153" s="884"/>
      <c r="E153" s="885"/>
      <c r="F153" s="886" t="s">
        <v>134</v>
      </c>
      <c r="G153" s="887"/>
      <c r="H153" s="887"/>
      <c r="I153" s="887"/>
      <c r="J153" s="887"/>
      <c r="K153" s="887"/>
      <c r="L153" s="887"/>
      <c r="M153" s="887"/>
      <c r="N153" s="887"/>
      <c r="O153" s="887"/>
      <c r="P153" s="887"/>
      <c r="Q153" s="887"/>
      <c r="R153" s="887"/>
      <c r="S153" s="887"/>
      <c r="T153" s="887"/>
      <c r="U153" s="887"/>
      <c r="V153" s="887"/>
      <c r="W153" s="887"/>
      <c r="X153" s="887"/>
      <c r="Y153" s="887"/>
      <c r="Z153" s="887"/>
      <c r="AA153" s="887"/>
      <c r="AB153" s="887"/>
      <c r="AC153" s="887"/>
      <c r="AD153" s="887"/>
      <c r="AE153" s="887"/>
      <c r="AF153" s="887"/>
      <c r="AG153" s="887"/>
      <c r="AH153" s="887"/>
      <c r="AI153" s="887"/>
      <c r="AJ153" s="888"/>
      <c r="AK153" s="357" t="str">
        <f>IF(AI150="該当",IF((IF(COUNTIF(AM154:AM157,TRUE)&gt;=1,1,0)+IF(COUNTIF(AM158:AM161,TRUE)&gt;=1,1,0)+IF(COUNTIF(AM162:AM166,TRUE)&gt;=1,1,0)+IF(COUNTIF(AM167:AM170,TRUE)&gt;=1,1,0)+IF(COUNTIF(AM171:AM174,TRUE)&gt;=1,1,0)+IF(COUNTIF(AM175:AM178,TRUE)&gt;=1,1,0))&gt;=3,"○","×"),IF(COUNTIF(AM154:AM178,TRUE)&gt;=1,"○","×"))</f>
        <v>×</v>
      </c>
      <c r="AL153" s="164"/>
      <c r="AM153" s="358" t="s">
        <v>2092</v>
      </c>
      <c r="AN153" s="608" t="s">
        <v>2013</v>
      </c>
      <c r="AO153" s="609"/>
      <c r="AP153" s="609"/>
      <c r="AQ153" s="609"/>
      <c r="AR153" s="609"/>
      <c r="AS153" s="609"/>
      <c r="AT153" s="609"/>
      <c r="AU153" s="609"/>
      <c r="AV153" s="609"/>
      <c r="AW153" s="609"/>
      <c r="AX153" s="609"/>
      <c r="AY153" s="609"/>
      <c r="AZ153" s="609"/>
      <c r="BA153" s="609"/>
      <c r="BB153" s="609"/>
      <c r="BC153" s="610"/>
    </row>
    <row r="154" spans="1:55" s="165" customFormat="1" ht="14.25" customHeight="1">
      <c r="A154" s="164"/>
      <c r="B154" s="862" t="s">
        <v>135</v>
      </c>
      <c r="C154" s="854"/>
      <c r="D154" s="854"/>
      <c r="E154" s="873"/>
      <c r="F154" s="359"/>
      <c r="G154" s="877" t="s">
        <v>2212</v>
      </c>
      <c r="H154" s="877"/>
      <c r="I154" s="877"/>
      <c r="J154" s="877"/>
      <c r="K154" s="877"/>
      <c r="L154" s="877"/>
      <c r="M154" s="877"/>
      <c r="N154" s="877"/>
      <c r="O154" s="877"/>
      <c r="P154" s="877"/>
      <c r="Q154" s="877"/>
      <c r="R154" s="877"/>
      <c r="S154" s="877"/>
      <c r="T154" s="877"/>
      <c r="U154" s="877"/>
      <c r="V154" s="877"/>
      <c r="W154" s="877"/>
      <c r="X154" s="877"/>
      <c r="Y154" s="877"/>
      <c r="Z154" s="877"/>
      <c r="AA154" s="877"/>
      <c r="AB154" s="877"/>
      <c r="AC154" s="877"/>
      <c r="AD154" s="877"/>
      <c r="AE154" s="877"/>
      <c r="AF154" s="877"/>
      <c r="AG154" s="877"/>
      <c r="AH154" s="877"/>
      <c r="AI154" s="877"/>
      <c r="AJ154" s="877"/>
      <c r="AK154" s="878"/>
      <c r="AL154" s="164"/>
      <c r="AM154" s="533" t="b">
        <v>0</v>
      </c>
      <c r="AN154" s="534"/>
      <c r="AO154" s="534"/>
      <c r="AP154" s="534"/>
      <c r="AQ154" s="534"/>
      <c r="AR154" s="534"/>
      <c r="AS154" s="534"/>
      <c r="AT154" s="534"/>
      <c r="AU154" s="534"/>
      <c r="AV154" s="534"/>
      <c r="AW154" s="534"/>
      <c r="AX154" s="534"/>
      <c r="AY154" s="534"/>
      <c r="AZ154" s="534"/>
      <c r="BA154" s="534"/>
      <c r="BB154" s="534"/>
      <c r="BC154" s="534"/>
    </row>
    <row r="155" spans="1:55" s="165" customFormat="1" ht="13.5" customHeight="1">
      <c r="A155" s="164"/>
      <c r="B155" s="874"/>
      <c r="C155" s="855"/>
      <c r="D155" s="855"/>
      <c r="E155" s="875"/>
      <c r="F155" s="360"/>
      <c r="G155" s="879" t="s">
        <v>136</v>
      </c>
      <c r="H155" s="879"/>
      <c r="I155" s="879"/>
      <c r="J155" s="879"/>
      <c r="K155" s="879"/>
      <c r="L155" s="879"/>
      <c r="M155" s="879"/>
      <c r="N155" s="879"/>
      <c r="O155" s="879"/>
      <c r="P155" s="879"/>
      <c r="Q155" s="879"/>
      <c r="R155" s="879"/>
      <c r="S155" s="879"/>
      <c r="T155" s="879"/>
      <c r="U155" s="879"/>
      <c r="V155" s="879"/>
      <c r="W155" s="879"/>
      <c r="X155" s="879"/>
      <c r="Y155" s="879"/>
      <c r="Z155" s="879"/>
      <c r="AA155" s="879"/>
      <c r="AB155" s="879"/>
      <c r="AC155" s="879"/>
      <c r="AD155" s="879"/>
      <c r="AE155" s="879"/>
      <c r="AF155" s="879"/>
      <c r="AG155" s="879"/>
      <c r="AH155" s="879"/>
      <c r="AI155" s="879"/>
      <c r="AJ155" s="879"/>
      <c r="AK155" s="361"/>
      <c r="AL155" s="164"/>
      <c r="AM155" s="533" t="b">
        <v>0</v>
      </c>
      <c r="AN155" s="880"/>
      <c r="AO155" s="880"/>
      <c r="AP155" s="880"/>
      <c r="AQ155" s="880"/>
      <c r="AR155" s="880"/>
      <c r="AS155" s="880"/>
      <c r="AT155" s="880"/>
      <c r="AU155" s="880"/>
      <c r="AV155" s="880"/>
      <c r="AW155" s="880"/>
      <c r="AX155" s="880"/>
      <c r="AY155" s="880"/>
      <c r="AZ155" s="880"/>
      <c r="BA155" s="880"/>
      <c r="BB155" s="880"/>
      <c r="BC155" s="880"/>
    </row>
    <row r="156" spans="1:55" s="165" customFormat="1" ht="13.5" customHeight="1">
      <c r="A156" s="164"/>
      <c r="B156" s="874"/>
      <c r="C156" s="855"/>
      <c r="D156" s="855"/>
      <c r="E156" s="875"/>
      <c r="F156" s="360"/>
      <c r="G156" s="879" t="s">
        <v>137</v>
      </c>
      <c r="H156" s="879"/>
      <c r="I156" s="879"/>
      <c r="J156" s="879"/>
      <c r="K156" s="879"/>
      <c r="L156" s="879"/>
      <c r="M156" s="879"/>
      <c r="N156" s="879"/>
      <c r="O156" s="879"/>
      <c r="P156" s="879"/>
      <c r="Q156" s="879"/>
      <c r="R156" s="879"/>
      <c r="S156" s="879"/>
      <c r="T156" s="879"/>
      <c r="U156" s="879"/>
      <c r="V156" s="879"/>
      <c r="W156" s="879"/>
      <c r="X156" s="879"/>
      <c r="Y156" s="879"/>
      <c r="Z156" s="879"/>
      <c r="AA156" s="879"/>
      <c r="AB156" s="879"/>
      <c r="AC156" s="879"/>
      <c r="AD156" s="879"/>
      <c r="AE156" s="879"/>
      <c r="AF156" s="879"/>
      <c r="AG156" s="879"/>
      <c r="AH156" s="879"/>
      <c r="AI156" s="879"/>
      <c r="AJ156" s="879"/>
      <c r="AK156" s="361"/>
      <c r="AL156" s="164"/>
      <c r="AM156" s="533" t="b">
        <v>0</v>
      </c>
      <c r="AN156" s="880"/>
      <c r="AO156" s="880"/>
      <c r="AP156" s="880"/>
      <c r="AQ156" s="880"/>
      <c r="AR156" s="880"/>
      <c r="AS156" s="880"/>
      <c r="AT156" s="880"/>
      <c r="AU156" s="880"/>
      <c r="AV156" s="880"/>
      <c r="AW156" s="880"/>
      <c r="AX156" s="880"/>
      <c r="AY156" s="880"/>
      <c r="AZ156" s="880"/>
      <c r="BA156" s="880"/>
      <c r="BB156" s="880"/>
      <c r="BC156" s="880"/>
    </row>
    <row r="157" spans="1:55" s="165" customFormat="1" ht="13.5" customHeight="1">
      <c r="A157" s="164"/>
      <c r="B157" s="863"/>
      <c r="C157" s="864"/>
      <c r="D157" s="864"/>
      <c r="E157" s="876"/>
      <c r="F157" s="362"/>
      <c r="G157" s="881" t="s">
        <v>138</v>
      </c>
      <c r="H157" s="881"/>
      <c r="I157" s="881"/>
      <c r="J157" s="881"/>
      <c r="K157" s="881"/>
      <c r="L157" s="881"/>
      <c r="M157" s="881"/>
      <c r="N157" s="881"/>
      <c r="O157" s="881"/>
      <c r="P157" s="881"/>
      <c r="Q157" s="881"/>
      <c r="R157" s="881"/>
      <c r="S157" s="881"/>
      <c r="T157" s="881"/>
      <c r="U157" s="881"/>
      <c r="V157" s="881"/>
      <c r="W157" s="881"/>
      <c r="X157" s="881"/>
      <c r="Y157" s="881"/>
      <c r="Z157" s="881"/>
      <c r="AA157" s="881"/>
      <c r="AB157" s="881"/>
      <c r="AC157" s="881"/>
      <c r="AD157" s="881"/>
      <c r="AE157" s="881"/>
      <c r="AF157" s="881"/>
      <c r="AG157" s="881"/>
      <c r="AH157" s="881"/>
      <c r="AI157" s="881"/>
      <c r="AJ157" s="881"/>
      <c r="AK157" s="363"/>
      <c r="AL157" s="164"/>
      <c r="AM157" s="533" t="b">
        <v>0</v>
      </c>
      <c r="AN157" s="534"/>
      <c r="AO157" s="534"/>
      <c r="AP157" s="534"/>
      <c r="AQ157" s="534"/>
      <c r="AR157" s="534"/>
      <c r="AS157" s="534"/>
      <c r="AT157" s="534"/>
      <c r="AU157" s="534"/>
      <c r="AV157" s="534"/>
      <c r="AW157" s="534"/>
      <c r="AX157" s="534"/>
      <c r="AY157" s="534"/>
      <c r="AZ157" s="534"/>
      <c r="BA157" s="534"/>
      <c r="BB157" s="534"/>
      <c r="BC157" s="534"/>
    </row>
    <row r="158" spans="1:55" s="165" customFormat="1" ht="24.75" customHeight="1">
      <c r="A158" s="164"/>
      <c r="B158" s="862" t="s">
        <v>139</v>
      </c>
      <c r="C158" s="854"/>
      <c r="D158" s="854"/>
      <c r="E158" s="873"/>
      <c r="F158" s="364"/>
      <c r="G158" s="889" t="s">
        <v>2218</v>
      </c>
      <c r="H158" s="889"/>
      <c r="I158" s="889"/>
      <c r="J158" s="889"/>
      <c r="K158" s="889"/>
      <c r="L158" s="889"/>
      <c r="M158" s="889"/>
      <c r="N158" s="889"/>
      <c r="O158" s="889"/>
      <c r="P158" s="889"/>
      <c r="Q158" s="889"/>
      <c r="R158" s="889"/>
      <c r="S158" s="889"/>
      <c r="T158" s="889"/>
      <c r="U158" s="889"/>
      <c r="V158" s="889"/>
      <c r="W158" s="889"/>
      <c r="X158" s="889"/>
      <c r="Y158" s="889"/>
      <c r="Z158" s="889"/>
      <c r="AA158" s="889"/>
      <c r="AB158" s="889"/>
      <c r="AC158" s="889"/>
      <c r="AD158" s="889"/>
      <c r="AE158" s="889"/>
      <c r="AF158" s="889"/>
      <c r="AG158" s="889"/>
      <c r="AH158" s="889"/>
      <c r="AI158" s="889"/>
      <c r="AJ158" s="889"/>
      <c r="AK158" s="365"/>
      <c r="AL158" s="164"/>
      <c r="AM158" s="533" t="b">
        <v>0</v>
      </c>
      <c r="AN158" s="534"/>
      <c r="AO158" s="534"/>
      <c r="AP158" s="534"/>
      <c r="AQ158" s="534"/>
      <c r="AR158" s="534"/>
      <c r="AS158" s="534"/>
      <c r="AT158" s="534"/>
      <c r="AU158" s="534"/>
      <c r="AV158" s="534"/>
      <c r="AW158" s="534"/>
      <c r="AX158" s="534"/>
      <c r="AY158" s="534"/>
      <c r="AZ158" s="534"/>
      <c r="BA158" s="534"/>
      <c r="BB158" s="534"/>
      <c r="BC158" s="534"/>
    </row>
    <row r="159" spans="1:55" s="165" customFormat="1" ht="13.5" customHeight="1">
      <c r="A159" s="164"/>
      <c r="B159" s="874"/>
      <c r="C159" s="855"/>
      <c r="D159" s="855"/>
      <c r="E159" s="875"/>
      <c r="F159" s="360"/>
      <c r="G159" s="879" t="s">
        <v>140</v>
      </c>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79"/>
      <c r="AK159" s="366"/>
      <c r="AL159" s="164"/>
      <c r="AM159" s="533" t="b">
        <v>0</v>
      </c>
      <c r="AN159" s="880"/>
      <c r="AO159" s="880"/>
      <c r="AP159" s="880"/>
      <c r="AQ159" s="880"/>
      <c r="AR159" s="880"/>
      <c r="AS159" s="880"/>
      <c r="AT159" s="880"/>
      <c r="AU159" s="880"/>
      <c r="AV159" s="880"/>
      <c r="AW159" s="880"/>
      <c r="AX159" s="880"/>
      <c r="AY159" s="880"/>
      <c r="AZ159" s="880"/>
      <c r="BA159" s="880"/>
      <c r="BB159" s="880"/>
      <c r="BC159" s="880"/>
    </row>
    <row r="160" spans="1:55" s="165" customFormat="1" ht="13.5" customHeight="1">
      <c r="A160" s="164"/>
      <c r="B160" s="874"/>
      <c r="C160" s="855"/>
      <c r="D160" s="855"/>
      <c r="E160" s="875"/>
      <c r="F160" s="360"/>
      <c r="G160" s="879" t="s">
        <v>141</v>
      </c>
      <c r="H160" s="879"/>
      <c r="I160" s="879"/>
      <c r="J160" s="879"/>
      <c r="K160" s="879"/>
      <c r="L160" s="879"/>
      <c r="M160" s="879"/>
      <c r="N160" s="879"/>
      <c r="O160" s="879"/>
      <c r="P160" s="879"/>
      <c r="Q160" s="879"/>
      <c r="R160" s="879"/>
      <c r="S160" s="879"/>
      <c r="T160" s="879"/>
      <c r="U160" s="879"/>
      <c r="V160" s="879"/>
      <c r="W160" s="879"/>
      <c r="X160" s="879"/>
      <c r="Y160" s="879"/>
      <c r="Z160" s="879"/>
      <c r="AA160" s="879"/>
      <c r="AB160" s="879"/>
      <c r="AC160" s="879"/>
      <c r="AD160" s="879"/>
      <c r="AE160" s="879"/>
      <c r="AF160" s="879"/>
      <c r="AG160" s="879"/>
      <c r="AH160" s="879"/>
      <c r="AI160" s="879"/>
      <c r="AJ160" s="879"/>
      <c r="AK160" s="361"/>
      <c r="AL160" s="164"/>
      <c r="AM160" s="533" t="b">
        <v>0</v>
      </c>
      <c r="AN160" s="880"/>
      <c r="AO160" s="880"/>
      <c r="AP160" s="880"/>
      <c r="AQ160" s="880"/>
      <c r="AR160" s="880"/>
      <c r="AS160" s="880"/>
      <c r="AT160" s="880"/>
      <c r="AU160" s="880"/>
      <c r="AV160" s="880"/>
      <c r="AW160" s="880"/>
      <c r="AX160" s="880"/>
      <c r="AY160" s="880"/>
      <c r="AZ160" s="880"/>
      <c r="BA160" s="880"/>
      <c r="BB160" s="880"/>
      <c r="BC160" s="880"/>
    </row>
    <row r="161" spans="1:55" s="165" customFormat="1" ht="13.5" customHeight="1">
      <c r="A161" s="164"/>
      <c r="B161" s="863"/>
      <c r="C161" s="864"/>
      <c r="D161" s="864"/>
      <c r="E161" s="876"/>
      <c r="F161" s="367"/>
      <c r="G161" s="891" t="s">
        <v>142</v>
      </c>
      <c r="H161" s="891"/>
      <c r="I161" s="891"/>
      <c r="J161" s="891"/>
      <c r="K161" s="891"/>
      <c r="L161" s="891"/>
      <c r="M161" s="891"/>
      <c r="N161" s="891"/>
      <c r="O161" s="891"/>
      <c r="P161" s="891"/>
      <c r="Q161" s="891"/>
      <c r="R161" s="891"/>
      <c r="S161" s="891"/>
      <c r="T161" s="891"/>
      <c r="U161" s="891"/>
      <c r="V161" s="891"/>
      <c r="W161" s="891"/>
      <c r="X161" s="891"/>
      <c r="Y161" s="891"/>
      <c r="Z161" s="891"/>
      <c r="AA161" s="891"/>
      <c r="AB161" s="891"/>
      <c r="AC161" s="891"/>
      <c r="AD161" s="891"/>
      <c r="AE161" s="891"/>
      <c r="AF161" s="891"/>
      <c r="AG161" s="891"/>
      <c r="AH161" s="891"/>
      <c r="AI161" s="891"/>
      <c r="AJ161" s="891"/>
      <c r="AK161" s="892"/>
      <c r="AL161" s="164"/>
      <c r="AM161" s="533" t="b">
        <v>0</v>
      </c>
      <c r="AN161" s="534"/>
      <c r="AO161" s="534"/>
      <c r="AP161" s="534"/>
      <c r="AQ161" s="534"/>
      <c r="AR161" s="534"/>
      <c r="AS161" s="534"/>
      <c r="AT161" s="534"/>
      <c r="AU161" s="534"/>
      <c r="AV161" s="534"/>
      <c r="AW161" s="534"/>
      <c r="AX161" s="534"/>
      <c r="AY161" s="534"/>
      <c r="AZ161" s="534"/>
      <c r="BA161" s="534"/>
      <c r="BB161" s="534"/>
      <c r="BC161" s="534"/>
    </row>
    <row r="162" spans="1:55" s="165" customFormat="1" ht="13.5" customHeight="1">
      <c r="A162" s="164"/>
      <c r="B162" s="862" t="s">
        <v>143</v>
      </c>
      <c r="C162" s="854"/>
      <c r="D162" s="854"/>
      <c r="E162" s="873"/>
      <c r="F162" s="368"/>
      <c r="G162" s="889" t="s">
        <v>144</v>
      </c>
      <c r="H162" s="889"/>
      <c r="I162" s="889"/>
      <c r="J162" s="889"/>
      <c r="K162" s="889"/>
      <c r="L162" s="889"/>
      <c r="M162" s="889"/>
      <c r="N162" s="889"/>
      <c r="O162" s="889"/>
      <c r="P162" s="889"/>
      <c r="Q162" s="889"/>
      <c r="R162" s="889"/>
      <c r="S162" s="889"/>
      <c r="T162" s="889"/>
      <c r="U162" s="889"/>
      <c r="V162" s="889"/>
      <c r="W162" s="889"/>
      <c r="X162" s="889"/>
      <c r="Y162" s="889"/>
      <c r="Z162" s="889"/>
      <c r="AA162" s="889"/>
      <c r="AB162" s="889"/>
      <c r="AC162" s="889"/>
      <c r="AD162" s="889"/>
      <c r="AE162" s="889"/>
      <c r="AF162" s="889"/>
      <c r="AG162" s="889"/>
      <c r="AH162" s="889"/>
      <c r="AI162" s="889"/>
      <c r="AJ162" s="889"/>
      <c r="AK162" s="366"/>
      <c r="AL162" s="164"/>
      <c r="AM162" s="533" t="b">
        <v>0</v>
      </c>
      <c r="AN162" s="534"/>
      <c r="AO162" s="534"/>
      <c r="AP162" s="534"/>
      <c r="AQ162" s="534"/>
      <c r="AR162" s="534"/>
      <c r="AS162" s="534"/>
      <c r="AT162" s="534"/>
      <c r="AU162" s="534"/>
      <c r="AV162" s="534"/>
      <c r="AW162" s="534"/>
      <c r="AX162" s="534"/>
      <c r="AY162" s="534"/>
      <c r="AZ162" s="534"/>
      <c r="BA162" s="534"/>
      <c r="BB162" s="534"/>
      <c r="BC162" s="534"/>
    </row>
    <row r="163" spans="1:55" s="165" customFormat="1" ht="22.5" customHeight="1">
      <c r="A163" s="164"/>
      <c r="B163" s="874"/>
      <c r="C163" s="855"/>
      <c r="D163" s="855"/>
      <c r="E163" s="875"/>
      <c r="F163" s="360"/>
      <c r="G163" s="879" t="s">
        <v>145</v>
      </c>
      <c r="H163" s="879"/>
      <c r="I163" s="879"/>
      <c r="J163" s="879"/>
      <c r="K163" s="879"/>
      <c r="L163" s="879"/>
      <c r="M163" s="879"/>
      <c r="N163" s="879"/>
      <c r="O163" s="879"/>
      <c r="P163" s="879"/>
      <c r="Q163" s="879"/>
      <c r="R163" s="879"/>
      <c r="S163" s="879"/>
      <c r="T163" s="879"/>
      <c r="U163" s="879"/>
      <c r="V163" s="879"/>
      <c r="W163" s="879"/>
      <c r="X163" s="879"/>
      <c r="Y163" s="879"/>
      <c r="Z163" s="879"/>
      <c r="AA163" s="879"/>
      <c r="AB163" s="879"/>
      <c r="AC163" s="879"/>
      <c r="AD163" s="879"/>
      <c r="AE163" s="879"/>
      <c r="AF163" s="879"/>
      <c r="AG163" s="879"/>
      <c r="AH163" s="879"/>
      <c r="AI163" s="879"/>
      <c r="AJ163" s="879"/>
      <c r="AK163" s="361"/>
      <c r="AL163" s="164"/>
      <c r="AM163" s="533" t="b">
        <v>0</v>
      </c>
      <c r="AN163" s="880"/>
      <c r="AO163" s="880"/>
      <c r="AP163" s="880"/>
      <c r="AQ163" s="880"/>
      <c r="AR163" s="880"/>
      <c r="AS163" s="880"/>
      <c r="AT163" s="880"/>
      <c r="AU163" s="880"/>
      <c r="AV163" s="880"/>
      <c r="AW163" s="880"/>
      <c r="AX163" s="880"/>
      <c r="AY163" s="880"/>
      <c r="AZ163" s="880"/>
      <c r="BA163" s="880"/>
      <c r="BB163" s="880"/>
      <c r="BC163" s="880"/>
    </row>
    <row r="164" spans="1:55" s="165" customFormat="1" ht="13.5" customHeight="1">
      <c r="A164" s="164"/>
      <c r="B164" s="874"/>
      <c r="C164" s="855"/>
      <c r="D164" s="855"/>
      <c r="E164" s="875"/>
      <c r="F164" s="360"/>
      <c r="G164" s="879" t="s">
        <v>146</v>
      </c>
      <c r="H164" s="879"/>
      <c r="I164" s="879"/>
      <c r="J164" s="879"/>
      <c r="K164" s="879"/>
      <c r="L164" s="879"/>
      <c r="M164" s="879"/>
      <c r="N164" s="879"/>
      <c r="O164" s="879"/>
      <c r="P164" s="879"/>
      <c r="Q164" s="879"/>
      <c r="R164" s="879"/>
      <c r="S164" s="879"/>
      <c r="T164" s="879"/>
      <c r="U164" s="879"/>
      <c r="V164" s="879"/>
      <c r="W164" s="879"/>
      <c r="X164" s="879"/>
      <c r="Y164" s="879"/>
      <c r="Z164" s="879"/>
      <c r="AA164" s="879"/>
      <c r="AB164" s="879"/>
      <c r="AC164" s="879"/>
      <c r="AD164" s="879"/>
      <c r="AE164" s="879"/>
      <c r="AF164" s="879"/>
      <c r="AG164" s="879"/>
      <c r="AH164" s="879"/>
      <c r="AI164" s="879"/>
      <c r="AJ164" s="879"/>
      <c r="AK164" s="361"/>
      <c r="AL164" s="164"/>
      <c r="AM164" s="533" t="b">
        <v>0</v>
      </c>
      <c r="AN164" s="880"/>
      <c r="AO164" s="880"/>
      <c r="AP164" s="880"/>
      <c r="AQ164" s="880"/>
      <c r="AR164" s="880"/>
      <c r="AS164" s="880"/>
      <c r="AT164" s="880"/>
      <c r="AU164" s="880"/>
      <c r="AV164" s="880"/>
      <c r="AW164" s="880"/>
      <c r="AX164" s="880"/>
      <c r="AY164" s="880"/>
      <c r="AZ164" s="880"/>
      <c r="BA164" s="880"/>
      <c r="BB164" s="880"/>
      <c r="BC164" s="880"/>
    </row>
    <row r="165" spans="1:55" s="165" customFormat="1" ht="13.5" customHeight="1">
      <c r="A165" s="164"/>
      <c r="B165" s="874"/>
      <c r="C165" s="855"/>
      <c r="D165" s="855"/>
      <c r="E165" s="875"/>
      <c r="F165" s="362"/>
      <c r="G165" s="433" t="s">
        <v>147</v>
      </c>
      <c r="H165" s="431"/>
      <c r="I165" s="431"/>
      <c r="J165" s="431"/>
      <c r="K165" s="431"/>
      <c r="L165" s="431"/>
      <c r="M165" s="431"/>
      <c r="N165" s="431"/>
      <c r="O165" s="431"/>
      <c r="P165" s="431"/>
      <c r="Q165" s="431"/>
      <c r="R165" s="431"/>
      <c r="S165" s="431"/>
      <c r="T165" s="431"/>
      <c r="U165" s="431"/>
      <c r="V165" s="431"/>
      <c r="W165" s="431"/>
      <c r="X165" s="431"/>
      <c r="Y165" s="431"/>
      <c r="Z165" s="431"/>
      <c r="AA165" s="431"/>
      <c r="AB165" s="431"/>
      <c r="AC165" s="431"/>
      <c r="AD165" s="431"/>
      <c r="AE165" s="431"/>
      <c r="AF165" s="431"/>
      <c r="AG165" s="431"/>
      <c r="AH165" s="431"/>
      <c r="AI165" s="431"/>
      <c r="AJ165" s="431"/>
      <c r="AK165" s="363"/>
      <c r="AL165" s="164"/>
      <c r="AM165" s="533" t="b">
        <v>0</v>
      </c>
      <c r="AN165" s="432"/>
      <c r="AO165" s="432"/>
      <c r="AP165" s="432"/>
      <c r="AQ165" s="432"/>
      <c r="AR165" s="432"/>
      <c r="AS165" s="432"/>
      <c r="AT165" s="432"/>
      <c r="AU165" s="432"/>
      <c r="AV165" s="432"/>
      <c r="AW165" s="432"/>
      <c r="AX165" s="432"/>
      <c r="AY165" s="432"/>
      <c r="AZ165" s="432"/>
      <c r="BA165" s="432"/>
      <c r="BB165" s="432"/>
      <c r="BC165" s="432"/>
    </row>
    <row r="166" spans="1:55" s="165" customFormat="1" ht="13.5" customHeight="1">
      <c r="A166" s="164"/>
      <c r="B166" s="863"/>
      <c r="C166" s="864"/>
      <c r="D166" s="864"/>
      <c r="E166" s="876"/>
      <c r="F166" s="362"/>
      <c r="G166" s="890" t="s">
        <v>2211</v>
      </c>
      <c r="H166" s="890"/>
      <c r="I166" s="890"/>
      <c r="J166" s="890"/>
      <c r="K166" s="890"/>
      <c r="L166" s="890"/>
      <c r="M166" s="890"/>
      <c r="N166" s="890"/>
      <c r="O166" s="890"/>
      <c r="P166" s="890"/>
      <c r="Q166" s="890"/>
      <c r="R166" s="890"/>
      <c r="S166" s="890"/>
      <c r="T166" s="890"/>
      <c r="U166" s="890"/>
      <c r="V166" s="890"/>
      <c r="W166" s="890"/>
      <c r="X166" s="890"/>
      <c r="Y166" s="890"/>
      <c r="Z166" s="890"/>
      <c r="AA166" s="890"/>
      <c r="AB166" s="890"/>
      <c r="AC166" s="890"/>
      <c r="AD166" s="890"/>
      <c r="AE166" s="890"/>
      <c r="AF166" s="890"/>
      <c r="AG166" s="890"/>
      <c r="AH166" s="890"/>
      <c r="AI166" s="890"/>
      <c r="AJ166" s="890"/>
      <c r="AK166" s="369"/>
      <c r="AL166" s="164"/>
      <c r="AM166" s="533" t="b">
        <v>0</v>
      </c>
      <c r="AN166" s="534"/>
      <c r="AO166" s="534"/>
      <c r="AP166" s="534"/>
      <c r="AQ166" s="534"/>
      <c r="AR166" s="534"/>
      <c r="AS166" s="534"/>
      <c r="AT166" s="534"/>
      <c r="AU166" s="534"/>
      <c r="AV166" s="534"/>
      <c r="AW166" s="534"/>
      <c r="AX166" s="534"/>
      <c r="AY166" s="534"/>
      <c r="AZ166" s="534"/>
      <c r="BA166" s="534"/>
      <c r="BB166" s="534"/>
      <c r="BC166" s="534"/>
    </row>
    <row r="167" spans="1:55" s="165" customFormat="1" ht="21" customHeight="1">
      <c r="A167" s="164"/>
      <c r="B167" s="862" t="s">
        <v>148</v>
      </c>
      <c r="C167" s="854"/>
      <c r="D167" s="854"/>
      <c r="E167" s="873"/>
      <c r="F167" s="364"/>
      <c r="G167" s="895" t="s">
        <v>2217</v>
      </c>
      <c r="H167" s="895"/>
      <c r="I167" s="895"/>
      <c r="J167" s="895"/>
      <c r="K167" s="895"/>
      <c r="L167" s="895"/>
      <c r="M167" s="895"/>
      <c r="N167" s="895"/>
      <c r="O167" s="895"/>
      <c r="P167" s="895"/>
      <c r="Q167" s="895"/>
      <c r="R167" s="895"/>
      <c r="S167" s="895"/>
      <c r="T167" s="895"/>
      <c r="U167" s="895"/>
      <c r="V167" s="895"/>
      <c r="W167" s="895"/>
      <c r="X167" s="895"/>
      <c r="Y167" s="895"/>
      <c r="Z167" s="895"/>
      <c r="AA167" s="895"/>
      <c r="AB167" s="895"/>
      <c r="AC167" s="895"/>
      <c r="AD167" s="895"/>
      <c r="AE167" s="895"/>
      <c r="AF167" s="895"/>
      <c r="AG167" s="895"/>
      <c r="AH167" s="895"/>
      <c r="AI167" s="895"/>
      <c r="AJ167" s="895"/>
      <c r="AK167" s="366"/>
      <c r="AL167" s="164"/>
      <c r="AM167" s="533" t="b">
        <v>0</v>
      </c>
      <c r="AN167" s="534"/>
      <c r="AO167" s="534"/>
      <c r="AP167" s="534"/>
      <c r="AQ167" s="534"/>
      <c r="AR167" s="534"/>
      <c r="AS167" s="534"/>
      <c r="AT167" s="534"/>
      <c r="AU167" s="534"/>
      <c r="AV167" s="534"/>
      <c r="AW167" s="534"/>
      <c r="AX167" s="534"/>
      <c r="AY167" s="534"/>
      <c r="AZ167" s="534"/>
      <c r="BA167" s="534"/>
      <c r="BB167" s="534"/>
      <c r="BC167" s="534"/>
    </row>
    <row r="168" spans="1:55" s="165" customFormat="1" ht="13.5" customHeight="1">
      <c r="A168" s="164"/>
      <c r="B168" s="874"/>
      <c r="C168" s="855"/>
      <c r="D168" s="855"/>
      <c r="E168" s="875"/>
      <c r="F168" s="360"/>
      <c r="G168" s="894" t="s">
        <v>149</v>
      </c>
      <c r="H168" s="894"/>
      <c r="I168" s="894"/>
      <c r="J168" s="894"/>
      <c r="K168" s="894"/>
      <c r="L168" s="894"/>
      <c r="M168" s="894"/>
      <c r="N168" s="894"/>
      <c r="O168" s="894"/>
      <c r="P168" s="894"/>
      <c r="Q168" s="894"/>
      <c r="R168" s="894"/>
      <c r="S168" s="894"/>
      <c r="T168" s="894"/>
      <c r="U168" s="894"/>
      <c r="V168" s="894"/>
      <c r="W168" s="894"/>
      <c r="X168" s="894"/>
      <c r="Y168" s="894"/>
      <c r="Z168" s="894"/>
      <c r="AA168" s="894"/>
      <c r="AB168" s="894"/>
      <c r="AC168" s="894"/>
      <c r="AD168" s="894"/>
      <c r="AE168" s="894"/>
      <c r="AF168" s="894"/>
      <c r="AG168" s="894"/>
      <c r="AH168" s="894"/>
      <c r="AI168" s="894"/>
      <c r="AJ168" s="894"/>
      <c r="AK168" s="366"/>
      <c r="AL168" s="155"/>
      <c r="AM168" s="533" t="b">
        <v>0</v>
      </c>
      <c r="AN168" s="880"/>
      <c r="AO168" s="880"/>
      <c r="AP168" s="880"/>
      <c r="AQ168" s="880"/>
      <c r="AR168" s="880"/>
      <c r="AS168" s="880"/>
      <c r="AT168" s="880"/>
      <c r="AU168" s="880"/>
      <c r="AV168" s="880"/>
      <c r="AW168" s="880"/>
      <c r="AX168" s="880"/>
      <c r="AY168" s="880"/>
      <c r="AZ168" s="880"/>
      <c r="BA168" s="880"/>
      <c r="BB168" s="880"/>
      <c r="BC168" s="880"/>
    </row>
    <row r="169" spans="1:55" s="165" customFormat="1" ht="13.5" customHeight="1">
      <c r="A169" s="164"/>
      <c r="B169" s="874"/>
      <c r="C169" s="855"/>
      <c r="D169" s="855"/>
      <c r="E169" s="875"/>
      <c r="F169" s="360"/>
      <c r="G169" s="894" t="s">
        <v>150</v>
      </c>
      <c r="H169" s="894"/>
      <c r="I169" s="894"/>
      <c r="J169" s="894"/>
      <c r="K169" s="894"/>
      <c r="L169" s="894"/>
      <c r="M169" s="894"/>
      <c r="N169" s="894"/>
      <c r="O169" s="894"/>
      <c r="P169" s="894"/>
      <c r="Q169" s="894"/>
      <c r="R169" s="894"/>
      <c r="S169" s="894"/>
      <c r="T169" s="894"/>
      <c r="U169" s="894"/>
      <c r="V169" s="894"/>
      <c r="W169" s="894"/>
      <c r="X169" s="894"/>
      <c r="Y169" s="894"/>
      <c r="Z169" s="894"/>
      <c r="AA169" s="894"/>
      <c r="AB169" s="894"/>
      <c r="AC169" s="894"/>
      <c r="AD169" s="894"/>
      <c r="AE169" s="894"/>
      <c r="AF169" s="894"/>
      <c r="AG169" s="894"/>
      <c r="AH169" s="894"/>
      <c r="AI169" s="894"/>
      <c r="AJ169" s="894"/>
      <c r="AK169" s="370"/>
      <c r="AL169" s="164"/>
      <c r="AM169" s="533" t="b">
        <v>0</v>
      </c>
      <c r="AN169" s="880"/>
      <c r="AO169" s="880"/>
      <c r="AP169" s="880"/>
      <c r="AQ169" s="880"/>
      <c r="AR169" s="880"/>
      <c r="AS169" s="880"/>
      <c r="AT169" s="880"/>
      <c r="AU169" s="880"/>
      <c r="AV169" s="880"/>
      <c r="AW169" s="880"/>
      <c r="AX169" s="880"/>
      <c r="AY169" s="880"/>
      <c r="AZ169" s="880"/>
      <c r="BA169" s="880"/>
      <c r="BB169" s="880"/>
      <c r="BC169" s="880"/>
    </row>
    <row r="170" spans="1:55" s="165" customFormat="1" ht="13.5" customHeight="1">
      <c r="A170" s="164"/>
      <c r="B170" s="863"/>
      <c r="C170" s="864"/>
      <c r="D170" s="864"/>
      <c r="E170" s="876"/>
      <c r="F170" s="367"/>
      <c r="G170" s="890" t="s">
        <v>151</v>
      </c>
      <c r="H170" s="890"/>
      <c r="I170" s="890"/>
      <c r="J170" s="890"/>
      <c r="K170" s="890"/>
      <c r="L170" s="890"/>
      <c r="M170" s="890"/>
      <c r="N170" s="890"/>
      <c r="O170" s="890"/>
      <c r="P170" s="890"/>
      <c r="Q170" s="890"/>
      <c r="R170" s="890"/>
      <c r="S170" s="890"/>
      <c r="T170" s="890"/>
      <c r="U170" s="890"/>
      <c r="V170" s="890"/>
      <c r="W170" s="890"/>
      <c r="X170" s="890"/>
      <c r="Y170" s="890"/>
      <c r="Z170" s="890"/>
      <c r="AA170" s="890"/>
      <c r="AB170" s="890"/>
      <c r="AC170" s="890"/>
      <c r="AD170" s="890"/>
      <c r="AE170" s="890"/>
      <c r="AF170" s="890"/>
      <c r="AG170" s="890"/>
      <c r="AH170" s="890"/>
      <c r="AI170" s="890"/>
      <c r="AJ170" s="890"/>
      <c r="AK170" s="892"/>
      <c r="AL170" s="164"/>
      <c r="AM170" s="533" t="b">
        <v>0</v>
      </c>
      <c r="AN170" s="534"/>
      <c r="AO170" s="534"/>
      <c r="AP170" s="534"/>
      <c r="AQ170" s="534"/>
      <c r="AR170" s="534"/>
      <c r="AS170" s="534"/>
      <c r="AT170" s="534"/>
      <c r="AU170" s="534"/>
      <c r="AV170" s="534"/>
      <c r="AW170" s="534"/>
      <c r="AX170" s="534"/>
      <c r="AY170" s="534"/>
      <c r="AZ170" s="534"/>
      <c r="BA170" s="534"/>
      <c r="BB170" s="534"/>
      <c r="BC170" s="534"/>
    </row>
    <row r="171" spans="1:55" s="165" customFormat="1" ht="13.5" customHeight="1">
      <c r="A171" s="164"/>
      <c r="B171" s="862" t="s">
        <v>152</v>
      </c>
      <c r="C171" s="854"/>
      <c r="D171" s="854"/>
      <c r="E171" s="873"/>
      <c r="F171" s="368"/>
      <c r="G171" s="893" t="s">
        <v>153</v>
      </c>
      <c r="H171" s="893"/>
      <c r="I171" s="893"/>
      <c r="J171" s="893"/>
      <c r="K171" s="893"/>
      <c r="L171" s="893"/>
      <c r="M171" s="893"/>
      <c r="N171" s="893"/>
      <c r="O171" s="893"/>
      <c r="P171" s="893"/>
      <c r="Q171" s="893"/>
      <c r="R171" s="893"/>
      <c r="S171" s="893"/>
      <c r="T171" s="893"/>
      <c r="U171" s="893"/>
      <c r="V171" s="893"/>
      <c r="W171" s="893"/>
      <c r="X171" s="893"/>
      <c r="Y171" s="893"/>
      <c r="Z171" s="893"/>
      <c r="AA171" s="893"/>
      <c r="AB171" s="893"/>
      <c r="AC171" s="893"/>
      <c r="AD171" s="893"/>
      <c r="AE171" s="893"/>
      <c r="AF171" s="893"/>
      <c r="AG171" s="893"/>
      <c r="AH171" s="893"/>
      <c r="AI171" s="893"/>
      <c r="AJ171" s="893"/>
      <c r="AK171" s="366"/>
      <c r="AL171" s="164"/>
      <c r="AM171" s="533" t="b">
        <v>0</v>
      </c>
      <c r="AN171" s="534"/>
      <c r="AO171" s="534"/>
      <c r="AP171" s="534"/>
      <c r="AQ171" s="534"/>
      <c r="AR171" s="534"/>
      <c r="AS171" s="534"/>
      <c r="AT171" s="534"/>
      <c r="AU171" s="534"/>
      <c r="AV171" s="534"/>
      <c r="AW171" s="534"/>
      <c r="AX171" s="534"/>
      <c r="AY171" s="534"/>
      <c r="AZ171" s="534"/>
      <c r="BA171" s="534"/>
      <c r="BB171" s="534"/>
      <c r="BC171" s="534"/>
    </row>
    <row r="172" spans="1:55" s="165" customFormat="1" ht="21" customHeight="1">
      <c r="A172" s="164"/>
      <c r="B172" s="874"/>
      <c r="C172" s="855"/>
      <c r="D172" s="855"/>
      <c r="E172" s="875"/>
      <c r="F172" s="360"/>
      <c r="G172" s="894" t="s">
        <v>154</v>
      </c>
      <c r="H172" s="894"/>
      <c r="I172" s="894"/>
      <c r="J172" s="894"/>
      <c r="K172" s="894"/>
      <c r="L172" s="894"/>
      <c r="M172" s="894"/>
      <c r="N172" s="894"/>
      <c r="O172" s="894"/>
      <c r="P172" s="894"/>
      <c r="Q172" s="894"/>
      <c r="R172" s="894"/>
      <c r="S172" s="894"/>
      <c r="T172" s="894"/>
      <c r="U172" s="894"/>
      <c r="V172" s="894"/>
      <c r="W172" s="894"/>
      <c r="X172" s="894"/>
      <c r="Y172" s="894"/>
      <c r="Z172" s="894"/>
      <c r="AA172" s="894"/>
      <c r="AB172" s="894"/>
      <c r="AC172" s="894"/>
      <c r="AD172" s="894"/>
      <c r="AE172" s="894"/>
      <c r="AF172" s="894"/>
      <c r="AG172" s="894"/>
      <c r="AH172" s="894"/>
      <c r="AI172" s="894"/>
      <c r="AJ172" s="894"/>
      <c r="AK172" s="361"/>
      <c r="AL172" s="164"/>
      <c r="AM172" s="533" t="b">
        <v>0</v>
      </c>
      <c r="AN172" s="880"/>
      <c r="AO172" s="880"/>
      <c r="AP172" s="880"/>
      <c r="AQ172" s="880"/>
      <c r="AR172" s="880"/>
      <c r="AS172" s="880"/>
      <c r="AT172" s="880"/>
      <c r="AU172" s="880"/>
      <c r="AV172" s="880"/>
      <c r="AW172" s="880"/>
      <c r="AX172" s="880"/>
      <c r="AY172" s="880"/>
      <c r="AZ172" s="880"/>
      <c r="BA172" s="880"/>
      <c r="BB172" s="880"/>
      <c r="BC172" s="880"/>
    </row>
    <row r="173" spans="1:55" s="165" customFormat="1" ht="13.5" customHeight="1">
      <c r="A173" s="164"/>
      <c r="B173" s="874"/>
      <c r="C173" s="855"/>
      <c r="D173" s="855"/>
      <c r="E173" s="875"/>
      <c r="F173" s="360"/>
      <c r="G173" s="894" t="s">
        <v>155</v>
      </c>
      <c r="H173" s="894"/>
      <c r="I173" s="894"/>
      <c r="J173" s="894"/>
      <c r="K173" s="894"/>
      <c r="L173" s="894"/>
      <c r="M173" s="894"/>
      <c r="N173" s="894"/>
      <c r="O173" s="894"/>
      <c r="P173" s="894"/>
      <c r="Q173" s="894"/>
      <c r="R173" s="894"/>
      <c r="S173" s="894"/>
      <c r="T173" s="894"/>
      <c r="U173" s="894"/>
      <c r="V173" s="894"/>
      <c r="W173" s="894"/>
      <c r="X173" s="894"/>
      <c r="Y173" s="894"/>
      <c r="Z173" s="894"/>
      <c r="AA173" s="894"/>
      <c r="AB173" s="894"/>
      <c r="AC173" s="894"/>
      <c r="AD173" s="894"/>
      <c r="AE173" s="894"/>
      <c r="AF173" s="894"/>
      <c r="AG173" s="894"/>
      <c r="AH173" s="894"/>
      <c r="AI173" s="894"/>
      <c r="AJ173" s="894"/>
      <c r="AK173" s="361"/>
      <c r="AL173" s="164"/>
      <c r="AM173" s="533" t="b">
        <v>0</v>
      </c>
      <c r="AN173" s="880"/>
      <c r="AO173" s="880"/>
      <c r="AP173" s="880"/>
      <c r="AQ173" s="880"/>
      <c r="AR173" s="880"/>
      <c r="AS173" s="880"/>
      <c r="AT173" s="880"/>
      <c r="AU173" s="880"/>
      <c r="AV173" s="880"/>
      <c r="AW173" s="880"/>
      <c r="AX173" s="880"/>
      <c r="AY173" s="880"/>
      <c r="AZ173" s="880"/>
      <c r="BA173" s="880"/>
      <c r="BB173" s="880"/>
      <c r="BC173" s="880"/>
    </row>
    <row r="174" spans="1:55" s="165" customFormat="1" ht="13.5" customHeight="1">
      <c r="A174" s="164"/>
      <c r="B174" s="863"/>
      <c r="C174" s="864"/>
      <c r="D174" s="864"/>
      <c r="E174" s="876"/>
      <c r="F174" s="367"/>
      <c r="G174" s="890" t="s">
        <v>156</v>
      </c>
      <c r="H174" s="890"/>
      <c r="I174" s="890"/>
      <c r="J174" s="890"/>
      <c r="K174" s="890"/>
      <c r="L174" s="890"/>
      <c r="M174" s="890"/>
      <c r="N174" s="890"/>
      <c r="O174" s="890"/>
      <c r="P174" s="890"/>
      <c r="Q174" s="890"/>
      <c r="R174" s="890"/>
      <c r="S174" s="890"/>
      <c r="T174" s="890"/>
      <c r="U174" s="890"/>
      <c r="V174" s="890"/>
      <c r="W174" s="890"/>
      <c r="X174" s="890"/>
      <c r="Y174" s="890"/>
      <c r="Z174" s="890"/>
      <c r="AA174" s="890"/>
      <c r="AB174" s="890"/>
      <c r="AC174" s="890"/>
      <c r="AD174" s="890"/>
      <c r="AE174" s="890"/>
      <c r="AF174" s="890"/>
      <c r="AG174" s="890"/>
      <c r="AH174" s="890"/>
      <c r="AI174" s="890"/>
      <c r="AJ174" s="890"/>
      <c r="AK174" s="369"/>
      <c r="AL174" s="164"/>
      <c r="AM174" s="533" t="b">
        <v>0</v>
      </c>
      <c r="AN174" s="534"/>
      <c r="AO174" s="534"/>
      <c r="AP174" s="534"/>
      <c r="AQ174" s="534"/>
      <c r="AR174" s="534"/>
      <c r="AS174" s="534"/>
      <c r="AT174" s="534"/>
      <c r="AU174" s="534"/>
      <c r="AV174" s="534"/>
      <c r="AW174" s="534"/>
      <c r="AX174" s="534"/>
      <c r="AY174" s="534"/>
      <c r="AZ174" s="534"/>
      <c r="BA174" s="534"/>
      <c r="BB174" s="534"/>
      <c r="BC174" s="534"/>
    </row>
    <row r="175" spans="1:55" s="165" customFormat="1" ht="13.5" customHeight="1">
      <c r="A175" s="164"/>
      <c r="B175" s="862" t="s">
        <v>157</v>
      </c>
      <c r="C175" s="854"/>
      <c r="D175" s="854"/>
      <c r="E175" s="873"/>
      <c r="F175" s="368"/>
      <c r="G175" s="893" t="s">
        <v>2216</v>
      </c>
      <c r="H175" s="893"/>
      <c r="I175" s="893"/>
      <c r="J175" s="893"/>
      <c r="K175" s="893"/>
      <c r="L175" s="893"/>
      <c r="M175" s="893"/>
      <c r="N175" s="893"/>
      <c r="O175" s="893"/>
      <c r="P175" s="893"/>
      <c r="Q175" s="893"/>
      <c r="R175" s="893"/>
      <c r="S175" s="893"/>
      <c r="T175" s="893"/>
      <c r="U175" s="893"/>
      <c r="V175" s="893"/>
      <c r="W175" s="893"/>
      <c r="X175" s="893"/>
      <c r="Y175" s="893"/>
      <c r="Z175" s="893"/>
      <c r="AA175" s="893"/>
      <c r="AB175" s="893"/>
      <c r="AC175" s="893"/>
      <c r="AD175" s="893"/>
      <c r="AE175" s="893"/>
      <c r="AF175" s="893"/>
      <c r="AG175" s="893"/>
      <c r="AH175" s="893"/>
      <c r="AI175" s="893"/>
      <c r="AJ175" s="893"/>
      <c r="AK175" s="904"/>
      <c r="AL175" s="371"/>
      <c r="AM175" s="533" t="b">
        <v>0</v>
      </c>
      <c r="AN175" s="535"/>
      <c r="AO175" s="535"/>
      <c r="AP175" s="535"/>
      <c r="AQ175" s="534"/>
      <c r="AR175" s="534"/>
      <c r="AS175" s="534"/>
      <c r="AT175" s="534"/>
      <c r="AU175" s="534"/>
      <c r="AV175" s="534"/>
      <c r="AW175" s="534"/>
      <c r="AX175" s="534"/>
      <c r="AY175" s="534"/>
      <c r="AZ175" s="534"/>
      <c r="BA175" s="534"/>
      <c r="BB175" s="534"/>
      <c r="BC175" s="534"/>
    </row>
    <row r="176" spans="1:55" ht="13.5" customHeight="1">
      <c r="A176" s="155"/>
      <c r="B176" s="874"/>
      <c r="C176" s="855"/>
      <c r="D176" s="855"/>
      <c r="E176" s="875"/>
      <c r="F176" s="360"/>
      <c r="G176" s="894" t="s">
        <v>158</v>
      </c>
      <c r="H176" s="894"/>
      <c r="I176" s="894"/>
      <c r="J176" s="894"/>
      <c r="K176" s="894"/>
      <c r="L176" s="894"/>
      <c r="M176" s="894"/>
      <c r="N176" s="894"/>
      <c r="O176" s="894"/>
      <c r="P176" s="894"/>
      <c r="Q176" s="894"/>
      <c r="R176" s="894"/>
      <c r="S176" s="894"/>
      <c r="T176" s="894"/>
      <c r="U176" s="894"/>
      <c r="V176" s="894"/>
      <c r="W176" s="894"/>
      <c r="X176" s="894"/>
      <c r="Y176" s="894"/>
      <c r="Z176" s="894"/>
      <c r="AA176" s="894"/>
      <c r="AB176" s="894"/>
      <c r="AC176" s="894"/>
      <c r="AD176" s="894"/>
      <c r="AE176" s="894"/>
      <c r="AF176" s="894"/>
      <c r="AG176" s="894"/>
      <c r="AH176" s="894"/>
      <c r="AI176" s="894"/>
      <c r="AJ176" s="894"/>
      <c r="AK176" s="361"/>
      <c r="AL176" s="164"/>
      <c r="AM176" s="533" t="b">
        <v>0</v>
      </c>
      <c r="AN176" s="880"/>
      <c r="AO176" s="880"/>
      <c r="AP176" s="880"/>
      <c r="AQ176" s="880"/>
      <c r="AR176" s="880"/>
      <c r="AS176" s="880"/>
      <c r="AT176" s="880"/>
      <c r="AU176" s="880"/>
      <c r="AV176" s="880"/>
      <c r="AW176" s="880"/>
      <c r="AX176" s="880"/>
      <c r="AY176" s="880"/>
      <c r="AZ176" s="880"/>
      <c r="BA176" s="880"/>
      <c r="BB176" s="880"/>
      <c r="BC176" s="880"/>
    </row>
    <row r="177" spans="1:59" ht="13.5" customHeight="1">
      <c r="A177" s="155"/>
      <c r="B177" s="874"/>
      <c r="C177" s="855"/>
      <c r="D177" s="855"/>
      <c r="E177" s="875"/>
      <c r="F177" s="360"/>
      <c r="G177" s="894" t="s">
        <v>2215</v>
      </c>
      <c r="H177" s="894"/>
      <c r="I177" s="894"/>
      <c r="J177" s="894"/>
      <c r="K177" s="894"/>
      <c r="L177" s="894"/>
      <c r="M177" s="894"/>
      <c r="N177" s="894"/>
      <c r="O177" s="894"/>
      <c r="P177" s="894"/>
      <c r="Q177" s="894"/>
      <c r="R177" s="894"/>
      <c r="S177" s="894"/>
      <c r="T177" s="894"/>
      <c r="U177" s="894"/>
      <c r="V177" s="894"/>
      <c r="W177" s="894"/>
      <c r="X177" s="894"/>
      <c r="Y177" s="894"/>
      <c r="Z177" s="894"/>
      <c r="AA177" s="894"/>
      <c r="AB177" s="894"/>
      <c r="AC177" s="894"/>
      <c r="AD177" s="894"/>
      <c r="AE177" s="894"/>
      <c r="AF177" s="894"/>
      <c r="AG177" s="894"/>
      <c r="AH177" s="894"/>
      <c r="AI177" s="894"/>
      <c r="AJ177" s="894"/>
      <c r="AK177" s="361"/>
      <c r="AL177" s="164"/>
      <c r="AM177" s="533" t="b">
        <v>0</v>
      </c>
      <c r="AN177" s="880"/>
      <c r="AO177" s="880"/>
      <c r="AP177" s="880"/>
      <c r="AQ177" s="880"/>
      <c r="AR177" s="880"/>
      <c r="AS177" s="880"/>
      <c r="AT177" s="880"/>
      <c r="AU177" s="880"/>
      <c r="AV177" s="880"/>
      <c r="AW177" s="880"/>
      <c r="AX177" s="880"/>
      <c r="AY177" s="880"/>
      <c r="AZ177" s="880"/>
      <c r="BA177" s="880"/>
      <c r="BB177" s="880"/>
      <c r="BC177" s="880"/>
    </row>
    <row r="178" spans="1:59" ht="13.5" customHeight="1" thickBot="1">
      <c r="A178" s="155"/>
      <c r="B178" s="863"/>
      <c r="C178" s="864"/>
      <c r="D178" s="864"/>
      <c r="E178" s="876"/>
      <c r="F178" s="372"/>
      <c r="G178" s="905" t="s">
        <v>2214</v>
      </c>
      <c r="H178" s="905"/>
      <c r="I178" s="905"/>
      <c r="J178" s="905"/>
      <c r="K178" s="905"/>
      <c r="L178" s="905"/>
      <c r="M178" s="905"/>
      <c r="N178" s="905"/>
      <c r="O178" s="905"/>
      <c r="P178" s="905"/>
      <c r="Q178" s="905"/>
      <c r="R178" s="905"/>
      <c r="S178" s="905"/>
      <c r="T178" s="905"/>
      <c r="U178" s="905"/>
      <c r="V178" s="905"/>
      <c r="W178" s="905"/>
      <c r="X178" s="905"/>
      <c r="Y178" s="905"/>
      <c r="Z178" s="905"/>
      <c r="AA178" s="905"/>
      <c r="AB178" s="905"/>
      <c r="AC178" s="905"/>
      <c r="AD178" s="905"/>
      <c r="AE178" s="905"/>
      <c r="AF178" s="905"/>
      <c r="AG178" s="905"/>
      <c r="AH178" s="905"/>
      <c r="AI178" s="905"/>
      <c r="AJ178" s="905"/>
      <c r="AK178" s="373"/>
      <c r="AL178" s="155"/>
      <c r="AM178" s="533" t="b">
        <v>0</v>
      </c>
      <c r="AN178" s="535"/>
      <c r="AO178" s="535"/>
      <c r="AP178" s="535"/>
      <c r="AQ178" s="535"/>
      <c r="AR178" s="535"/>
      <c r="AS178" s="535"/>
      <c r="AT178" s="535"/>
      <c r="AU178" s="535"/>
      <c r="AV178" s="535"/>
      <c r="AW178" s="535"/>
      <c r="AX178" s="535"/>
      <c r="AY178" s="535"/>
      <c r="AZ178" s="535"/>
      <c r="BA178" s="535"/>
      <c r="BB178" s="535"/>
      <c r="BC178" s="535"/>
    </row>
    <row r="179" spans="1:59" ht="5.25" customHeight="1">
      <c r="A179" s="155"/>
      <c r="B179" s="374"/>
      <c r="C179" s="374"/>
      <c r="D179" s="374"/>
      <c r="E179" s="374"/>
      <c r="F179" s="374"/>
      <c r="G179" s="374"/>
      <c r="H179" s="374"/>
      <c r="I179" s="374"/>
      <c r="J179" s="374"/>
      <c r="K179" s="374"/>
      <c r="L179" s="374"/>
      <c r="M179" s="374"/>
      <c r="N179" s="374"/>
      <c r="O179" s="374"/>
      <c r="P179" s="374"/>
      <c r="Q179" s="374"/>
      <c r="R179" s="374"/>
      <c r="S179" s="374"/>
      <c r="T179" s="374"/>
      <c r="U179" s="374"/>
      <c r="V179" s="374"/>
      <c r="W179" s="374"/>
      <c r="X179" s="374"/>
      <c r="Y179" s="374"/>
      <c r="Z179" s="374"/>
      <c r="AA179" s="374"/>
      <c r="AB179" s="374"/>
      <c r="AC179" s="374"/>
      <c r="AD179" s="374"/>
      <c r="AE179" s="374"/>
      <c r="AF179" s="374"/>
      <c r="AG179" s="374"/>
      <c r="AH179" s="374"/>
      <c r="AI179" s="374"/>
      <c r="AJ179" s="374"/>
      <c r="AK179" s="374"/>
      <c r="AL179" s="155"/>
      <c r="AM179" s="375"/>
      <c r="AO179" s="375"/>
      <c r="AP179" s="375"/>
      <c r="AQ179" s="375"/>
      <c r="AR179" s="375"/>
      <c r="AS179" s="375"/>
      <c r="AT179" s="375"/>
      <c r="AU179" s="375"/>
      <c r="AV179" s="375"/>
      <c r="AW179" s="375"/>
      <c r="AX179" s="375"/>
      <c r="AY179" s="375"/>
      <c r="AZ179" s="375"/>
      <c r="BA179" s="375"/>
      <c r="BB179" s="375"/>
      <c r="BC179" s="375"/>
      <c r="BD179" s="375"/>
      <c r="BF179" s="375"/>
      <c r="BG179" s="375"/>
    </row>
    <row r="180" spans="1:59" s="377" customFormat="1" ht="16.5" customHeight="1" thickBot="1">
      <c r="A180" s="376"/>
      <c r="B180" s="706" t="s">
        <v>159</v>
      </c>
      <c r="C180" s="706"/>
      <c r="D180" s="706"/>
      <c r="E180" s="706"/>
      <c r="F180" s="706"/>
      <c r="G180" s="706"/>
      <c r="H180" s="706"/>
      <c r="I180" s="706"/>
      <c r="J180" s="706"/>
      <c r="K180" s="706"/>
      <c r="L180" s="706"/>
      <c r="M180" s="706"/>
      <c r="N180" s="706"/>
      <c r="O180" s="706"/>
      <c r="P180" s="706"/>
      <c r="Q180" s="706"/>
      <c r="R180" s="706"/>
      <c r="S180" s="706"/>
      <c r="T180" s="706"/>
      <c r="U180" s="706"/>
      <c r="V180" s="706"/>
      <c r="W180" s="706"/>
      <c r="X180" s="706"/>
      <c r="Y180" s="706"/>
      <c r="Z180" s="706"/>
      <c r="AA180" s="706"/>
      <c r="AB180" s="706"/>
      <c r="AC180" s="706"/>
      <c r="AD180" s="706"/>
      <c r="AE180" s="706"/>
      <c r="AF180" s="706"/>
      <c r="AG180" s="706"/>
      <c r="AH180" s="706"/>
      <c r="AI180" s="706"/>
      <c r="AJ180" s="706"/>
      <c r="AK180" s="706"/>
      <c r="AL180" s="267"/>
      <c r="AN180" s="378"/>
    </row>
    <row r="181" spans="1:59" s="375" customFormat="1" ht="12.75" customHeight="1" thickBot="1">
      <c r="A181" s="371"/>
      <c r="B181" s="379" t="s">
        <v>27</v>
      </c>
      <c r="C181" s="210" t="s">
        <v>160</v>
      </c>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357" t="str">
        <f>IF(AI147="該当","",IF(OR(AM182=TRUE,AM183=TRUE),"○","×"))</f>
        <v/>
      </c>
      <c r="AL181" s="155"/>
    </row>
    <row r="182" spans="1:59" s="375" customFormat="1" ht="25.5" customHeight="1">
      <c r="A182" s="371"/>
      <c r="B182" s="918" t="s">
        <v>162</v>
      </c>
      <c r="C182" s="919"/>
      <c r="D182" s="919"/>
      <c r="E182" s="920" t="b">
        <v>0</v>
      </c>
      <c r="F182" s="359"/>
      <c r="G182" s="906" t="s">
        <v>2219</v>
      </c>
      <c r="H182" s="906"/>
      <c r="I182" s="906"/>
      <c r="J182" s="906"/>
      <c r="K182" s="906"/>
      <c r="L182" s="906"/>
      <c r="M182" s="906"/>
      <c r="N182" s="906"/>
      <c r="O182" s="906"/>
      <c r="P182" s="906"/>
      <c r="Q182" s="906"/>
      <c r="R182" s="906"/>
      <c r="S182" s="906"/>
      <c r="T182" s="906"/>
      <c r="U182" s="906"/>
      <c r="V182" s="906"/>
      <c r="W182" s="906"/>
      <c r="X182" s="906"/>
      <c r="Y182" s="906"/>
      <c r="Z182" s="906"/>
      <c r="AA182" s="906"/>
      <c r="AB182" s="906"/>
      <c r="AC182" s="906"/>
      <c r="AD182" s="906"/>
      <c r="AE182" s="906"/>
      <c r="AF182" s="906"/>
      <c r="AG182" s="906"/>
      <c r="AH182" s="906"/>
      <c r="AI182" s="906"/>
      <c r="AJ182" s="906"/>
      <c r="AK182" s="924"/>
      <c r="AL182" s="164"/>
      <c r="AM182" s="69" t="b">
        <v>0</v>
      </c>
      <c r="AN182" s="608" t="s">
        <v>161</v>
      </c>
      <c r="AO182" s="609"/>
      <c r="AP182" s="609"/>
      <c r="AQ182" s="609"/>
      <c r="AR182" s="609"/>
      <c r="AS182" s="609"/>
      <c r="AT182" s="609"/>
      <c r="AU182" s="609"/>
      <c r="AV182" s="609"/>
      <c r="AW182" s="609"/>
      <c r="AX182" s="609"/>
      <c r="AY182" s="609"/>
      <c r="AZ182" s="609"/>
      <c r="BA182" s="609"/>
      <c r="BB182" s="609"/>
      <c r="BC182" s="610"/>
    </row>
    <row r="183" spans="1:59" s="375" customFormat="1" ht="18.75" customHeight="1" thickBot="1">
      <c r="A183" s="371"/>
      <c r="B183" s="921"/>
      <c r="C183" s="922"/>
      <c r="D183" s="922"/>
      <c r="E183" s="923" t="b">
        <v>0</v>
      </c>
      <c r="F183" s="372"/>
      <c r="G183" s="896" t="s">
        <v>2220</v>
      </c>
      <c r="H183" s="896"/>
      <c r="I183" s="896"/>
      <c r="J183" s="896"/>
      <c r="K183" s="896"/>
      <c r="L183" s="896"/>
      <c r="M183" s="896"/>
      <c r="N183" s="896"/>
      <c r="O183" s="896"/>
      <c r="P183" s="896"/>
      <c r="Q183" s="896"/>
      <c r="R183" s="896"/>
      <c r="S183" s="896"/>
      <c r="T183" s="896"/>
      <c r="U183" s="896"/>
      <c r="V183" s="896"/>
      <c r="W183" s="896"/>
      <c r="X183" s="896"/>
      <c r="Y183" s="896"/>
      <c r="Z183" s="896"/>
      <c r="AA183" s="896"/>
      <c r="AB183" s="896"/>
      <c r="AC183" s="896"/>
      <c r="AD183" s="896"/>
      <c r="AE183" s="896"/>
      <c r="AF183" s="896"/>
      <c r="AG183" s="896"/>
      <c r="AH183" s="896"/>
      <c r="AI183" s="896"/>
      <c r="AJ183" s="896"/>
      <c r="AK183" s="897"/>
      <c r="AL183" s="155"/>
      <c r="AM183" s="69" t="b">
        <v>0</v>
      </c>
      <c r="AN183" s="611"/>
      <c r="AO183" s="612"/>
      <c r="AP183" s="612"/>
      <c r="AQ183" s="612"/>
      <c r="AR183" s="612"/>
      <c r="AS183" s="612"/>
      <c r="AT183" s="612"/>
      <c r="AU183" s="612"/>
      <c r="AV183" s="612"/>
      <c r="AW183" s="612"/>
      <c r="AX183" s="612"/>
      <c r="AY183" s="612"/>
      <c r="AZ183" s="612"/>
      <c r="BA183" s="612"/>
      <c r="BB183" s="612"/>
      <c r="BC183" s="613"/>
    </row>
    <row r="184" spans="1:59" s="165" customFormat="1" ht="4.5" customHeight="1">
      <c r="A184" s="164"/>
      <c r="B184" s="380"/>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155"/>
      <c r="AN184" s="157"/>
    </row>
    <row r="185" spans="1:59" ht="16.5" customHeight="1">
      <c r="A185" s="155"/>
      <c r="B185" s="162" t="s">
        <v>163</v>
      </c>
      <c r="C185" s="162"/>
      <c r="D185" s="162"/>
      <c r="E185" s="162"/>
      <c r="F185" s="162"/>
      <c r="G185" s="162"/>
      <c r="H185" s="162"/>
      <c r="I185" s="162"/>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55"/>
    </row>
    <row r="186" spans="1:59" s="165" customFormat="1" ht="15" thickBot="1">
      <c r="A186" s="164"/>
      <c r="B186" s="214" t="s">
        <v>27</v>
      </c>
      <c r="C186" s="210" t="s">
        <v>164</v>
      </c>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155"/>
      <c r="AL186" s="155"/>
      <c r="AN186" s="378"/>
    </row>
    <row r="187" spans="1:59" s="165" customFormat="1" ht="40.5" customHeight="1" thickBot="1">
      <c r="A187" s="164"/>
      <c r="B187" s="898" t="s">
        <v>165</v>
      </c>
      <c r="C187" s="899"/>
      <c r="D187" s="899"/>
      <c r="E187" s="899"/>
      <c r="F187" s="899"/>
      <c r="G187" s="899"/>
      <c r="H187" s="899"/>
      <c r="I187" s="899"/>
      <c r="J187" s="899"/>
      <c r="K187" s="899"/>
      <c r="L187" s="899"/>
      <c r="M187" s="899"/>
      <c r="N187" s="899"/>
      <c r="O187" s="899"/>
      <c r="P187" s="899"/>
      <c r="Q187" s="899"/>
      <c r="R187" s="899"/>
      <c r="S187" s="899"/>
      <c r="T187" s="899"/>
      <c r="U187" s="899"/>
      <c r="V187" s="899"/>
      <c r="W187" s="899"/>
      <c r="X187" s="899"/>
      <c r="Y187" s="899"/>
      <c r="Z187" s="899"/>
      <c r="AA187" s="899"/>
      <c r="AB187" s="899"/>
      <c r="AC187" s="899"/>
      <c r="AD187" s="900"/>
      <c r="AE187" s="901" t="s">
        <v>166</v>
      </c>
      <c r="AF187" s="902"/>
      <c r="AG187" s="902"/>
      <c r="AH187" s="902"/>
      <c r="AI187" s="902"/>
      <c r="AJ187" s="903"/>
      <c r="AK187" s="357" t="str">
        <f>IF(AND(AM188=TRUE,OR(Q20=0,AM189=TRUE),AM190=TRUE,AM191=TRUE,AM192=TRUE,AM193=TRUE),"○","×")</f>
        <v>×</v>
      </c>
      <c r="AL187" s="155"/>
      <c r="AM187" s="628" t="s">
        <v>2014</v>
      </c>
      <c r="AN187" s="714"/>
      <c r="AO187" s="714"/>
      <c r="AP187" s="714"/>
      <c r="AQ187" s="714"/>
      <c r="AR187" s="714"/>
      <c r="AS187" s="714"/>
      <c r="AT187" s="714"/>
      <c r="AU187" s="714"/>
      <c r="AV187" s="714"/>
      <c r="AW187" s="714"/>
      <c r="AX187" s="714"/>
      <c r="AY187" s="714"/>
      <c r="AZ187" s="714"/>
      <c r="BA187" s="714"/>
      <c r="BB187" s="714"/>
      <c r="BC187" s="715"/>
    </row>
    <row r="188" spans="1:59" s="165" customFormat="1" ht="26.25" customHeight="1">
      <c r="A188" s="164"/>
      <c r="B188" s="359"/>
      <c r="C188" s="906" t="s">
        <v>167</v>
      </c>
      <c r="D188" s="906"/>
      <c r="E188" s="906"/>
      <c r="F188" s="906"/>
      <c r="G188" s="906"/>
      <c r="H188" s="906"/>
      <c r="I188" s="906"/>
      <c r="J188" s="906"/>
      <c r="K188" s="906"/>
      <c r="L188" s="906"/>
      <c r="M188" s="906"/>
      <c r="N188" s="906"/>
      <c r="O188" s="906"/>
      <c r="P188" s="906"/>
      <c r="Q188" s="906"/>
      <c r="R188" s="906"/>
      <c r="S188" s="906"/>
      <c r="T188" s="906"/>
      <c r="U188" s="906"/>
      <c r="V188" s="906"/>
      <c r="W188" s="906"/>
      <c r="X188" s="906"/>
      <c r="Y188" s="906"/>
      <c r="Z188" s="906"/>
      <c r="AA188" s="906"/>
      <c r="AB188" s="906"/>
      <c r="AC188" s="906"/>
      <c r="AD188" s="907"/>
      <c r="AE188" s="908" t="s">
        <v>168</v>
      </c>
      <c r="AF188" s="909"/>
      <c r="AG188" s="909"/>
      <c r="AH188" s="909"/>
      <c r="AI188" s="909"/>
      <c r="AJ188" s="909"/>
      <c r="AK188" s="910"/>
      <c r="AL188" s="155"/>
      <c r="AM188" s="70" t="b">
        <v>0</v>
      </c>
      <c r="AN188" s="301"/>
      <c r="AO188" s="301"/>
      <c r="AP188" s="301"/>
      <c r="AQ188" s="301"/>
      <c r="AR188" s="301"/>
      <c r="AS188" s="301"/>
      <c r="AT188" s="301"/>
      <c r="AU188" s="301"/>
      <c r="AV188" s="301"/>
      <c r="AW188" s="301"/>
      <c r="AX188" s="301"/>
      <c r="AY188" s="301"/>
      <c r="AZ188" s="301"/>
    </row>
    <row r="189" spans="1:59" s="165" customFormat="1" ht="35.25" customHeight="1">
      <c r="A189" s="164"/>
      <c r="B189" s="368"/>
      <c r="C189" s="911" t="s">
        <v>2236</v>
      </c>
      <c r="D189" s="911"/>
      <c r="E189" s="911"/>
      <c r="F189" s="911"/>
      <c r="G189" s="911"/>
      <c r="H189" s="911"/>
      <c r="I189" s="911"/>
      <c r="J189" s="911"/>
      <c r="K189" s="911"/>
      <c r="L189" s="911"/>
      <c r="M189" s="911"/>
      <c r="N189" s="911"/>
      <c r="O189" s="911"/>
      <c r="P189" s="911"/>
      <c r="Q189" s="911"/>
      <c r="R189" s="911"/>
      <c r="S189" s="911"/>
      <c r="T189" s="911"/>
      <c r="U189" s="911"/>
      <c r="V189" s="911"/>
      <c r="W189" s="911"/>
      <c r="X189" s="911"/>
      <c r="Y189" s="911"/>
      <c r="Z189" s="911"/>
      <c r="AA189" s="911"/>
      <c r="AB189" s="911"/>
      <c r="AC189" s="911"/>
      <c r="AD189" s="912"/>
      <c r="AE189" s="913" t="s">
        <v>168</v>
      </c>
      <c r="AF189" s="914"/>
      <c r="AG189" s="914"/>
      <c r="AH189" s="914"/>
      <c r="AI189" s="914"/>
      <c r="AJ189" s="914"/>
      <c r="AK189" s="915"/>
      <c r="AL189" s="155"/>
      <c r="AM189" s="69" t="b">
        <v>0</v>
      </c>
      <c r="AN189" s="301"/>
      <c r="AO189" s="301"/>
      <c r="AP189" s="301"/>
      <c r="AQ189" s="301"/>
      <c r="AR189" s="301"/>
      <c r="AS189" s="301"/>
      <c r="AT189" s="301"/>
      <c r="AU189" s="301"/>
      <c r="AV189" s="301"/>
      <c r="AW189" s="301"/>
      <c r="AX189" s="301"/>
      <c r="AY189" s="301"/>
      <c r="AZ189" s="301"/>
    </row>
    <row r="190" spans="1:59" s="165" customFormat="1" ht="37.5" customHeight="1">
      <c r="A190" s="164"/>
      <c r="B190" s="368"/>
      <c r="C190" s="916" t="s">
        <v>169</v>
      </c>
      <c r="D190" s="916"/>
      <c r="E190" s="916"/>
      <c r="F190" s="916"/>
      <c r="G190" s="916"/>
      <c r="H190" s="916"/>
      <c r="I190" s="916"/>
      <c r="J190" s="916"/>
      <c r="K190" s="916"/>
      <c r="L190" s="916"/>
      <c r="M190" s="916"/>
      <c r="N190" s="916"/>
      <c r="O190" s="916"/>
      <c r="P190" s="916"/>
      <c r="Q190" s="916"/>
      <c r="R190" s="916"/>
      <c r="S190" s="916"/>
      <c r="T190" s="916"/>
      <c r="U190" s="916"/>
      <c r="V190" s="916"/>
      <c r="W190" s="916"/>
      <c r="X190" s="916"/>
      <c r="Y190" s="916"/>
      <c r="Z190" s="916"/>
      <c r="AA190" s="916"/>
      <c r="AB190" s="916"/>
      <c r="AC190" s="916"/>
      <c r="AD190" s="917"/>
      <c r="AE190" s="913" t="s">
        <v>170</v>
      </c>
      <c r="AF190" s="914"/>
      <c r="AG190" s="914"/>
      <c r="AH190" s="914"/>
      <c r="AI190" s="914"/>
      <c r="AJ190" s="914"/>
      <c r="AK190" s="915"/>
      <c r="AL190" s="155"/>
      <c r="AM190" s="69" t="b">
        <v>0</v>
      </c>
      <c r="AN190" s="301"/>
      <c r="AO190" s="301"/>
      <c r="AP190" s="301"/>
      <c r="AQ190" s="301"/>
      <c r="AR190" s="301"/>
      <c r="AS190" s="301"/>
      <c r="AT190" s="301"/>
      <c r="AU190" s="301"/>
      <c r="AV190" s="301"/>
      <c r="AW190" s="301"/>
      <c r="AX190" s="301"/>
      <c r="AY190" s="301"/>
      <c r="AZ190" s="301"/>
    </row>
    <row r="191" spans="1:59" s="165" customFormat="1" ht="23.25" customHeight="1">
      <c r="A191" s="164"/>
      <c r="B191" s="368"/>
      <c r="C191" s="916" t="s">
        <v>171</v>
      </c>
      <c r="D191" s="916"/>
      <c r="E191" s="916"/>
      <c r="F191" s="916"/>
      <c r="G191" s="916"/>
      <c r="H191" s="916"/>
      <c r="I191" s="916"/>
      <c r="J191" s="916"/>
      <c r="K191" s="916"/>
      <c r="L191" s="916"/>
      <c r="M191" s="916"/>
      <c r="N191" s="916"/>
      <c r="O191" s="916"/>
      <c r="P191" s="916"/>
      <c r="Q191" s="916"/>
      <c r="R191" s="916"/>
      <c r="S191" s="916"/>
      <c r="T191" s="916"/>
      <c r="U191" s="916"/>
      <c r="V191" s="916"/>
      <c r="W191" s="916"/>
      <c r="X191" s="916"/>
      <c r="Y191" s="916"/>
      <c r="Z191" s="916"/>
      <c r="AA191" s="916"/>
      <c r="AB191" s="916"/>
      <c r="AC191" s="916"/>
      <c r="AD191" s="917"/>
      <c r="AE191" s="931" t="s">
        <v>172</v>
      </c>
      <c r="AF191" s="932"/>
      <c r="AG191" s="932"/>
      <c r="AH191" s="932"/>
      <c r="AI191" s="932"/>
      <c r="AJ191" s="932"/>
      <c r="AK191" s="933"/>
      <c r="AL191" s="155"/>
      <c r="AM191" s="69" t="b">
        <v>0</v>
      </c>
    </row>
    <row r="192" spans="1:59" s="165" customFormat="1" ht="23.25" customHeight="1">
      <c r="A192" s="164"/>
      <c r="B192" s="368"/>
      <c r="C192" s="916" t="s">
        <v>173</v>
      </c>
      <c r="D192" s="916"/>
      <c r="E192" s="916"/>
      <c r="F192" s="916"/>
      <c r="G192" s="916"/>
      <c r="H192" s="916"/>
      <c r="I192" s="916"/>
      <c r="J192" s="916"/>
      <c r="K192" s="916"/>
      <c r="L192" s="916"/>
      <c r="M192" s="916"/>
      <c r="N192" s="916"/>
      <c r="O192" s="916"/>
      <c r="P192" s="916"/>
      <c r="Q192" s="916"/>
      <c r="R192" s="916"/>
      <c r="S192" s="916"/>
      <c r="T192" s="916"/>
      <c r="U192" s="916"/>
      <c r="V192" s="916"/>
      <c r="W192" s="916"/>
      <c r="X192" s="916"/>
      <c r="Y192" s="916"/>
      <c r="Z192" s="916"/>
      <c r="AA192" s="916"/>
      <c r="AB192" s="916"/>
      <c r="AC192" s="916"/>
      <c r="AD192" s="917"/>
      <c r="AE192" s="913" t="s">
        <v>174</v>
      </c>
      <c r="AF192" s="914"/>
      <c r="AG192" s="914"/>
      <c r="AH192" s="914"/>
      <c r="AI192" s="914"/>
      <c r="AJ192" s="914"/>
      <c r="AK192" s="915"/>
      <c r="AL192" s="155"/>
      <c r="AM192" s="69" t="b">
        <v>0</v>
      </c>
      <c r="AN192" s="382"/>
      <c r="AO192" s="382"/>
      <c r="AP192" s="382"/>
    </row>
    <row r="193" spans="1:59" s="165" customFormat="1" ht="13.5" customHeight="1" thickBot="1">
      <c r="A193" s="164"/>
      <c r="B193" s="372"/>
      <c r="C193" s="934" t="s">
        <v>175</v>
      </c>
      <c r="D193" s="934"/>
      <c r="E193" s="934"/>
      <c r="F193" s="934"/>
      <c r="G193" s="934"/>
      <c r="H193" s="934"/>
      <c r="I193" s="934"/>
      <c r="J193" s="934"/>
      <c r="K193" s="934"/>
      <c r="L193" s="934"/>
      <c r="M193" s="934"/>
      <c r="N193" s="934"/>
      <c r="O193" s="934"/>
      <c r="P193" s="934"/>
      <c r="Q193" s="934"/>
      <c r="R193" s="934"/>
      <c r="S193" s="934"/>
      <c r="T193" s="934"/>
      <c r="U193" s="934"/>
      <c r="V193" s="934"/>
      <c r="W193" s="934"/>
      <c r="X193" s="934"/>
      <c r="Y193" s="934"/>
      <c r="Z193" s="934"/>
      <c r="AA193" s="934"/>
      <c r="AB193" s="934"/>
      <c r="AC193" s="934"/>
      <c r="AD193" s="935"/>
      <c r="AE193" s="936" t="s">
        <v>176</v>
      </c>
      <c r="AF193" s="937"/>
      <c r="AG193" s="937"/>
      <c r="AH193" s="937"/>
      <c r="AI193" s="937"/>
      <c r="AJ193" s="937"/>
      <c r="AK193" s="938"/>
      <c r="AL193" s="155"/>
      <c r="AM193" s="69" t="b">
        <v>0</v>
      </c>
    </row>
    <row r="194" spans="1:59" s="165" customFormat="1" ht="5.25" customHeight="1">
      <c r="A194" s="164"/>
      <c r="B194" s="381"/>
      <c r="C194" s="210"/>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210"/>
      <c r="AA194" s="210"/>
      <c r="AB194" s="210"/>
      <c r="AC194" s="210"/>
      <c r="AD194" s="210"/>
      <c r="AE194" s="210"/>
      <c r="AF194" s="210"/>
      <c r="AG194" s="210"/>
      <c r="AH194" s="210"/>
      <c r="AI194" s="381"/>
      <c r="AJ194" s="381"/>
      <c r="AK194" s="155"/>
      <c r="AL194" s="155"/>
    </row>
    <row r="195" spans="1:59" s="165" customFormat="1" ht="12" customHeight="1">
      <c r="A195" s="164"/>
      <c r="B195" s="383" t="s">
        <v>177</v>
      </c>
      <c r="C195" s="384" t="s">
        <v>178</v>
      </c>
      <c r="D195" s="384"/>
      <c r="E195" s="384"/>
      <c r="F195" s="384"/>
      <c r="G195" s="384"/>
      <c r="H195" s="384"/>
      <c r="I195" s="384"/>
      <c r="J195" s="384"/>
      <c r="K195" s="384"/>
      <c r="L195" s="384"/>
      <c r="M195" s="384"/>
      <c r="N195" s="384"/>
      <c r="O195" s="384"/>
      <c r="P195" s="384"/>
      <c r="Q195" s="384"/>
      <c r="R195" s="384"/>
      <c r="S195" s="384"/>
      <c r="T195" s="384"/>
      <c r="U195" s="384"/>
      <c r="V195" s="384"/>
      <c r="W195" s="384"/>
      <c r="X195" s="384"/>
      <c r="Y195" s="384"/>
      <c r="Z195" s="384"/>
      <c r="AA195" s="384"/>
      <c r="AB195" s="384"/>
      <c r="AC195" s="384"/>
      <c r="AD195" s="384"/>
      <c r="AE195" s="384"/>
      <c r="AF195" s="384"/>
      <c r="AG195" s="384"/>
      <c r="AH195" s="384"/>
      <c r="AI195" s="384"/>
      <c r="AJ195" s="384"/>
      <c r="AK195" s="385"/>
      <c r="AL195" s="155"/>
    </row>
    <row r="196" spans="1:59" s="165" customFormat="1" ht="28.5" customHeight="1" thickBot="1">
      <c r="A196" s="164"/>
      <c r="B196" s="383" t="s">
        <v>177</v>
      </c>
      <c r="C196" s="925" t="s">
        <v>2221</v>
      </c>
      <c r="D196" s="925"/>
      <c r="E196" s="925"/>
      <c r="F196" s="925"/>
      <c r="G196" s="925"/>
      <c r="H196" s="925"/>
      <c r="I196" s="925"/>
      <c r="J196" s="925"/>
      <c r="K196" s="925"/>
      <c r="L196" s="925"/>
      <c r="M196" s="925"/>
      <c r="N196" s="925"/>
      <c r="O196" s="925"/>
      <c r="P196" s="925"/>
      <c r="Q196" s="925"/>
      <c r="R196" s="925"/>
      <c r="S196" s="925"/>
      <c r="T196" s="925"/>
      <c r="U196" s="925"/>
      <c r="V196" s="925"/>
      <c r="W196" s="925"/>
      <c r="X196" s="925"/>
      <c r="Y196" s="925"/>
      <c r="Z196" s="925"/>
      <c r="AA196" s="925"/>
      <c r="AB196" s="925"/>
      <c r="AC196" s="925"/>
      <c r="AD196" s="925"/>
      <c r="AE196" s="925"/>
      <c r="AF196" s="925"/>
      <c r="AG196" s="925"/>
      <c r="AH196" s="925"/>
      <c r="AI196" s="925"/>
      <c r="AJ196" s="925"/>
      <c r="AK196" s="925"/>
      <c r="AL196" s="155"/>
    </row>
    <row r="197" spans="1:59" s="165" customFormat="1" ht="16.5" customHeight="1" thickBot="1">
      <c r="A197" s="164"/>
      <c r="B197" s="386"/>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5"/>
      <c r="AK197" s="357" t="str">
        <f>IF(COUNTA(E201,H201,K201,T202,AA202)=5,"○","×")</f>
        <v>×</v>
      </c>
      <c r="AL197" s="155"/>
    </row>
    <row r="198" spans="1:59" s="165" customFormat="1" ht="8.25" customHeight="1">
      <c r="A198" s="164"/>
      <c r="B198" s="387"/>
      <c r="C198" s="388"/>
      <c r="D198" s="388"/>
      <c r="E198" s="388"/>
      <c r="F198" s="388"/>
      <c r="G198" s="388"/>
      <c r="H198" s="388"/>
      <c r="I198" s="388"/>
      <c r="J198" s="388"/>
      <c r="K198" s="388"/>
      <c r="L198" s="388"/>
      <c r="M198" s="388"/>
      <c r="N198" s="388"/>
      <c r="O198" s="388"/>
      <c r="P198" s="388"/>
      <c r="Q198" s="388"/>
      <c r="R198" s="388"/>
      <c r="S198" s="388"/>
      <c r="T198" s="388"/>
      <c r="U198" s="388"/>
      <c r="V198" s="388"/>
      <c r="W198" s="388"/>
      <c r="X198" s="388"/>
      <c r="Y198" s="388"/>
      <c r="Z198" s="388"/>
      <c r="AA198" s="388"/>
      <c r="AB198" s="388"/>
      <c r="AC198" s="388"/>
      <c r="AD198" s="388"/>
      <c r="AE198" s="388"/>
      <c r="AF198" s="388"/>
      <c r="AG198" s="388"/>
      <c r="AH198" s="388"/>
      <c r="AI198" s="388"/>
      <c r="AJ198" s="388"/>
      <c r="AK198" s="389"/>
      <c r="AL198" s="155"/>
      <c r="AM198" s="157"/>
    </row>
    <row r="199" spans="1:59" s="165" customFormat="1" ht="26.25" customHeight="1">
      <c r="A199" s="164"/>
      <c r="B199" s="390"/>
      <c r="C199" s="926" t="s">
        <v>179</v>
      </c>
      <c r="D199" s="926"/>
      <c r="E199" s="926"/>
      <c r="F199" s="926"/>
      <c r="G199" s="926"/>
      <c r="H199" s="926"/>
      <c r="I199" s="926"/>
      <c r="J199" s="926"/>
      <c r="K199" s="926"/>
      <c r="L199" s="926"/>
      <c r="M199" s="926"/>
      <c r="N199" s="926"/>
      <c r="O199" s="926"/>
      <c r="P199" s="926"/>
      <c r="Q199" s="926"/>
      <c r="R199" s="926"/>
      <c r="S199" s="926"/>
      <c r="T199" s="926"/>
      <c r="U199" s="926"/>
      <c r="V199" s="926"/>
      <c r="W199" s="926"/>
      <c r="X199" s="926"/>
      <c r="Y199" s="926"/>
      <c r="Z199" s="926"/>
      <c r="AA199" s="926"/>
      <c r="AB199" s="926"/>
      <c r="AC199" s="926"/>
      <c r="AD199" s="926"/>
      <c r="AE199" s="926"/>
      <c r="AF199" s="926"/>
      <c r="AG199" s="926"/>
      <c r="AH199" s="926"/>
      <c r="AI199" s="926"/>
      <c r="AJ199" s="381"/>
      <c r="AK199" s="391"/>
      <c r="AL199" s="381"/>
      <c r="AM199" s="157"/>
    </row>
    <row r="200" spans="1:59" s="165" customFormat="1" ht="6.75" customHeight="1">
      <c r="A200" s="164"/>
      <c r="B200" s="390"/>
      <c r="C200" s="210"/>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91"/>
      <c r="AL200" s="155"/>
      <c r="AM200" s="157"/>
    </row>
    <row r="201" spans="1:59" s="165" customFormat="1" ht="15" customHeight="1">
      <c r="A201" s="164"/>
      <c r="B201" s="392"/>
      <c r="C201" s="393" t="s">
        <v>52</v>
      </c>
      <c r="D201" s="393"/>
      <c r="E201" s="927"/>
      <c r="F201" s="928"/>
      <c r="G201" s="393" t="s">
        <v>73</v>
      </c>
      <c r="H201" s="927"/>
      <c r="I201" s="928"/>
      <c r="J201" s="393" t="s">
        <v>181</v>
      </c>
      <c r="K201" s="927"/>
      <c r="L201" s="928"/>
      <c r="M201" s="393" t="s">
        <v>182</v>
      </c>
      <c r="N201" s="381"/>
      <c r="O201" s="929" t="s">
        <v>20</v>
      </c>
      <c r="P201" s="929"/>
      <c r="Q201" s="929"/>
      <c r="R201" s="930" t="str">
        <f>IF(H7="","",H7)</f>
        <v/>
      </c>
      <c r="S201" s="930"/>
      <c r="T201" s="930"/>
      <c r="U201" s="930"/>
      <c r="V201" s="930"/>
      <c r="W201" s="930"/>
      <c r="X201" s="930"/>
      <c r="Y201" s="930"/>
      <c r="Z201" s="930"/>
      <c r="AA201" s="930"/>
      <c r="AB201" s="930"/>
      <c r="AC201" s="930"/>
      <c r="AD201" s="930"/>
      <c r="AE201" s="930"/>
      <c r="AF201" s="930"/>
      <c r="AG201" s="930"/>
      <c r="AH201" s="930"/>
      <c r="AI201" s="930"/>
      <c r="AJ201" s="394"/>
      <c r="AK201" s="395"/>
      <c r="AL201" s="396"/>
      <c r="AM201" s="397"/>
      <c r="AN201" s="157"/>
      <c r="AO201" s="157"/>
      <c r="AP201" s="157"/>
      <c r="AQ201" s="157"/>
      <c r="AR201" s="157"/>
      <c r="AS201" s="157"/>
      <c r="AT201" s="157"/>
      <c r="AU201" s="157"/>
      <c r="AV201" s="157"/>
      <c r="AW201" s="157"/>
      <c r="AX201" s="157"/>
      <c r="AY201" s="157"/>
      <c r="AZ201" s="157"/>
      <c r="BA201" s="193"/>
      <c r="BB201" s="157"/>
      <c r="BC201" s="157"/>
      <c r="BD201" s="157"/>
      <c r="BE201" s="157"/>
      <c r="BF201" s="157"/>
      <c r="BG201" s="157"/>
    </row>
    <row r="202" spans="1:59" ht="15" customHeight="1">
      <c r="A202" s="155"/>
      <c r="B202" s="392"/>
      <c r="C202" s="398"/>
      <c r="D202" s="393"/>
      <c r="E202" s="393"/>
      <c r="F202" s="393"/>
      <c r="G202" s="393"/>
      <c r="H202" s="393"/>
      <c r="I202" s="393"/>
      <c r="J202" s="393"/>
      <c r="K202" s="393"/>
      <c r="L202" s="393"/>
      <c r="M202" s="393"/>
      <c r="N202" s="393"/>
      <c r="O202" s="951" t="s">
        <v>183</v>
      </c>
      <c r="P202" s="951"/>
      <c r="Q202" s="951"/>
      <c r="R202" s="952" t="s">
        <v>22</v>
      </c>
      <c r="S202" s="952"/>
      <c r="T202" s="953"/>
      <c r="U202" s="953"/>
      <c r="V202" s="953"/>
      <c r="W202" s="953"/>
      <c r="X202" s="953"/>
      <c r="Y202" s="954" t="s">
        <v>23</v>
      </c>
      <c r="Z202" s="954"/>
      <c r="AA202" s="953"/>
      <c r="AB202" s="953"/>
      <c r="AC202" s="953"/>
      <c r="AD202" s="953"/>
      <c r="AE202" s="953"/>
      <c r="AF202" s="953"/>
      <c r="AG202" s="953"/>
      <c r="AH202" s="953"/>
      <c r="AI202" s="953"/>
      <c r="AJ202" s="398"/>
      <c r="AK202" s="399"/>
      <c r="AL202" s="396"/>
      <c r="AM202" s="397"/>
      <c r="BA202" s="193"/>
    </row>
    <row r="203" spans="1:59" ht="7.5" customHeight="1" thickBot="1">
      <c r="A203" s="155"/>
      <c r="B203" s="400"/>
      <c r="C203" s="401"/>
      <c r="D203" s="402"/>
      <c r="E203" s="402"/>
      <c r="F203" s="402"/>
      <c r="G203" s="402"/>
      <c r="H203" s="402"/>
      <c r="I203" s="402"/>
      <c r="J203" s="402"/>
      <c r="K203" s="402"/>
      <c r="L203" s="402"/>
      <c r="M203" s="402"/>
      <c r="N203" s="402"/>
      <c r="O203" s="402"/>
      <c r="P203" s="402"/>
      <c r="Q203" s="401"/>
      <c r="R203" s="402"/>
      <c r="S203" s="403"/>
      <c r="T203" s="403"/>
      <c r="U203" s="403"/>
      <c r="V203" s="403"/>
      <c r="W203" s="403"/>
      <c r="X203" s="404"/>
      <c r="Y203" s="404"/>
      <c r="Z203" s="404"/>
      <c r="AA203" s="404"/>
      <c r="AB203" s="404"/>
      <c r="AC203" s="404"/>
      <c r="AD203" s="404"/>
      <c r="AE203" s="404"/>
      <c r="AF203" s="404"/>
      <c r="AG203" s="404"/>
      <c r="AH203" s="404"/>
      <c r="AI203" s="404"/>
      <c r="AJ203" s="405"/>
      <c r="AK203" s="406"/>
      <c r="AL203" s="396"/>
      <c r="AM203" s="397"/>
      <c r="BA203" s="193"/>
    </row>
    <row r="204" spans="1:59" ht="7.5" customHeight="1">
      <c r="A204" s="155"/>
      <c r="B204" s="407"/>
      <c r="C204" s="396"/>
      <c r="D204" s="407"/>
      <c r="E204" s="407"/>
      <c r="F204" s="407"/>
      <c r="G204" s="407"/>
      <c r="H204" s="407"/>
      <c r="I204" s="407"/>
      <c r="J204" s="407"/>
      <c r="K204" s="407"/>
      <c r="L204" s="407"/>
      <c r="M204" s="407"/>
      <c r="N204" s="407"/>
      <c r="O204" s="407"/>
      <c r="P204" s="407"/>
      <c r="Q204" s="396"/>
      <c r="R204" s="407"/>
      <c r="S204" s="408"/>
      <c r="T204" s="408"/>
      <c r="U204" s="408"/>
      <c r="V204" s="408"/>
      <c r="W204" s="408"/>
      <c r="X204" s="409"/>
      <c r="Y204" s="409"/>
      <c r="Z204" s="409"/>
      <c r="AA204" s="409"/>
      <c r="AB204" s="409"/>
      <c r="AC204" s="409"/>
      <c r="AD204" s="409"/>
      <c r="AE204" s="409"/>
      <c r="AF204" s="409"/>
      <c r="AG204" s="409"/>
      <c r="AH204" s="409"/>
      <c r="AI204" s="409"/>
      <c r="AJ204" s="410"/>
      <c r="AK204" s="396"/>
      <c r="AL204" s="396"/>
      <c r="AM204" s="397"/>
      <c r="BA204" s="193"/>
    </row>
    <row r="205" spans="1:59" s="165" customFormat="1" ht="15" customHeight="1">
      <c r="A205" s="164"/>
      <c r="B205" s="411" t="s">
        <v>184</v>
      </c>
      <c r="C205" s="407"/>
      <c r="D205" s="164"/>
      <c r="E205" s="164"/>
      <c r="F205" s="162" t="s">
        <v>185</v>
      </c>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412" t="s">
        <v>2193</v>
      </c>
      <c r="AL205" s="155"/>
      <c r="AM205" s="157"/>
    </row>
    <row r="206" spans="1:59" ht="17.25" customHeight="1">
      <c r="A206" s="155"/>
      <c r="B206" s="413" t="s">
        <v>27</v>
      </c>
      <c r="C206" s="414" t="s">
        <v>2172</v>
      </c>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415">
        <f>SUM('別紙様式6-2 事業所個票１:事業所個票10'!CI2)</f>
        <v>0</v>
      </c>
      <c r="AL206" s="155"/>
    </row>
    <row r="207" spans="1:59" s="248" customFormat="1" ht="12" customHeight="1">
      <c r="A207" s="190"/>
      <c r="B207" s="214" t="s">
        <v>177</v>
      </c>
      <c r="C207" s="385" t="s">
        <v>186</v>
      </c>
      <c r="D207" s="190"/>
      <c r="E207" s="190"/>
      <c r="F207" s="190"/>
      <c r="G207" s="190"/>
      <c r="H207" s="190"/>
      <c r="I207" s="190"/>
      <c r="J207" s="190"/>
      <c r="K207" s="190"/>
      <c r="L207" s="190"/>
      <c r="M207" s="190"/>
      <c r="N207" s="190"/>
      <c r="O207" s="190"/>
      <c r="P207" s="190"/>
      <c r="Q207" s="190"/>
      <c r="R207" s="190"/>
      <c r="S207" s="190"/>
      <c r="T207" s="190"/>
      <c r="U207" s="190"/>
      <c r="V207" s="190"/>
      <c r="W207" s="190"/>
      <c r="X207" s="190"/>
      <c r="Y207" s="190"/>
      <c r="Z207" s="190"/>
      <c r="AA207" s="190"/>
      <c r="AB207" s="190"/>
      <c r="AC207" s="190"/>
      <c r="AD207" s="190"/>
      <c r="AE207" s="190"/>
      <c r="AF207" s="190"/>
      <c r="AG207" s="190"/>
      <c r="AH207" s="190"/>
      <c r="AI207" s="190"/>
      <c r="AJ207" s="190"/>
      <c r="AK207" s="190"/>
      <c r="AL207" s="190"/>
    </row>
    <row r="208" spans="1:59" ht="6" customHeight="1">
      <c r="A208" s="155"/>
      <c r="B208" s="162"/>
      <c r="C208" s="407"/>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155"/>
    </row>
    <row r="209" spans="1:60">
      <c r="A209" s="155"/>
      <c r="B209" s="955" t="s">
        <v>187</v>
      </c>
      <c r="C209" s="955"/>
      <c r="D209" s="955"/>
      <c r="E209" s="955"/>
      <c r="F209" s="955"/>
      <c r="G209" s="955"/>
      <c r="H209" s="955"/>
      <c r="I209" s="955"/>
      <c r="J209" s="955"/>
      <c r="K209" s="955"/>
      <c r="L209" s="955"/>
      <c r="M209" s="955"/>
      <c r="N209" s="955"/>
      <c r="O209" s="955"/>
      <c r="P209" s="955"/>
      <c r="Q209" s="955"/>
      <c r="R209" s="955"/>
      <c r="S209" s="955"/>
      <c r="T209" s="955"/>
      <c r="U209" s="955"/>
      <c r="V209" s="955"/>
      <c r="W209" s="955"/>
      <c r="X209" s="955"/>
      <c r="Y209" s="955"/>
      <c r="Z209" s="955"/>
      <c r="AA209" s="955"/>
      <c r="AB209" s="955"/>
      <c r="AC209" s="955"/>
      <c r="AD209" s="955"/>
      <c r="AE209" s="955"/>
      <c r="AF209" s="955"/>
      <c r="AG209" s="955"/>
      <c r="AH209" s="955"/>
      <c r="AI209" s="955"/>
      <c r="AJ209" s="955"/>
      <c r="AK209" s="955"/>
      <c r="AL209" s="155"/>
    </row>
    <row r="210" spans="1:60">
      <c r="A210" s="155"/>
      <c r="B210" s="939" t="s">
        <v>188</v>
      </c>
      <c r="C210" s="942" t="s">
        <v>189</v>
      </c>
      <c r="D210" s="943"/>
      <c r="E210" s="943"/>
      <c r="F210" s="943"/>
      <c r="G210" s="943"/>
      <c r="H210" s="943"/>
      <c r="I210" s="943"/>
      <c r="J210" s="943"/>
      <c r="K210" s="943"/>
      <c r="L210" s="943"/>
      <c r="M210" s="943"/>
      <c r="N210" s="943"/>
      <c r="O210" s="943"/>
      <c r="P210" s="943"/>
      <c r="Q210" s="943"/>
      <c r="R210" s="943"/>
      <c r="S210" s="943"/>
      <c r="T210" s="943"/>
      <c r="U210" s="943"/>
      <c r="V210" s="943"/>
      <c r="W210" s="943"/>
      <c r="X210" s="943"/>
      <c r="Y210" s="943"/>
      <c r="Z210" s="943"/>
      <c r="AA210" s="943"/>
      <c r="AB210" s="943"/>
      <c r="AC210" s="943"/>
      <c r="AD210" s="943"/>
      <c r="AE210" s="943"/>
      <c r="AF210" s="943"/>
      <c r="AG210" s="943"/>
      <c r="AH210" s="943"/>
      <c r="AI210" s="943"/>
      <c r="AJ210" s="944"/>
      <c r="AK210" s="416" t="str">
        <f>Y20</f>
        <v/>
      </c>
      <c r="AL210" s="155"/>
    </row>
    <row r="211" spans="1:60">
      <c r="A211" s="155"/>
      <c r="B211" s="940"/>
      <c r="C211" s="945" t="s">
        <v>190</v>
      </c>
      <c r="D211" s="946"/>
      <c r="E211" s="946"/>
      <c r="F211" s="946"/>
      <c r="G211" s="946"/>
      <c r="H211" s="946"/>
      <c r="I211" s="946"/>
      <c r="J211" s="946"/>
      <c r="K211" s="946"/>
      <c r="L211" s="946"/>
      <c r="M211" s="946"/>
      <c r="N211" s="946"/>
      <c r="O211" s="946"/>
      <c r="P211" s="946"/>
      <c r="Q211" s="946"/>
      <c r="R211" s="946"/>
      <c r="S211" s="946"/>
      <c r="T211" s="946"/>
      <c r="U211" s="946"/>
      <c r="V211" s="946"/>
      <c r="W211" s="946"/>
      <c r="X211" s="946"/>
      <c r="Y211" s="946"/>
      <c r="Z211" s="946"/>
      <c r="AA211" s="946"/>
      <c r="AB211" s="946"/>
      <c r="AC211" s="946"/>
      <c r="AD211" s="946"/>
      <c r="AE211" s="946"/>
      <c r="AF211" s="946"/>
      <c r="AG211" s="946"/>
      <c r="AH211" s="946"/>
      <c r="AI211" s="946"/>
      <c r="AJ211" s="947"/>
      <c r="AK211" s="416" t="str">
        <f>Y21</f>
        <v>○</v>
      </c>
      <c r="AL211" s="155"/>
    </row>
    <row r="212" spans="1:60">
      <c r="A212" s="155"/>
      <c r="B212" s="941"/>
      <c r="C212" s="945" t="s">
        <v>191</v>
      </c>
      <c r="D212" s="946"/>
      <c r="E212" s="946"/>
      <c r="F212" s="946"/>
      <c r="G212" s="946"/>
      <c r="H212" s="946"/>
      <c r="I212" s="946"/>
      <c r="J212" s="946"/>
      <c r="K212" s="946"/>
      <c r="L212" s="946"/>
      <c r="M212" s="946"/>
      <c r="N212" s="946"/>
      <c r="O212" s="946"/>
      <c r="P212" s="946"/>
      <c r="Q212" s="946"/>
      <c r="R212" s="946"/>
      <c r="S212" s="946"/>
      <c r="T212" s="946"/>
      <c r="U212" s="946"/>
      <c r="V212" s="946"/>
      <c r="W212" s="946"/>
      <c r="X212" s="946"/>
      <c r="Y212" s="946"/>
      <c r="Z212" s="946"/>
      <c r="AA212" s="946"/>
      <c r="AB212" s="946"/>
      <c r="AC212" s="946"/>
      <c r="AD212" s="946"/>
      <c r="AE212" s="946"/>
      <c r="AF212" s="946"/>
      <c r="AG212" s="946"/>
      <c r="AH212" s="946"/>
      <c r="AI212" s="946"/>
      <c r="AJ212" s="947"/>
      <c r="AK212" s="416" t="str">
        <f>IF(Y25="○","○",IF(AA25="○","○","×"))</f>
        <v>×</v>
      </c>
      <c r="AL212" s="155"/>
    </row>
    <row r="213" spans="1:60">
      <c r="A213" s="155"/>
      <c r="B213" s="417" t="s">
        <v>192</v>
      </c>
      <c r="C213" s="945" t="s">
        <v>193</v>
      </c>
      <c r="D213" s="946"/>
      <c r="E213" s="946"/>
      <c r="F213" s="946"/>
      <c r="G213" s="946"/>
      <c r="H213" s="946"/>
      <c r="I213" s="946"/>
      <c r="J213" s="946"/>
      <c r="K213" s="946"/>
      <c r="L213" s="946"/>
      <c r="M213" s="946"/>
      <c r="N213" s="946"/>
      <c r="O213" s="946"/>
      <c r="P213" s="946"/>
      <c r="Q213" s="946"/>
      <c r="R213" s="946"/>
      <c r="S213" s="946"/>
      <c r="T213" s="946"/>
      <c r="U213" s="946"/>
      <c r="V213" s="946"/>
      <c r="W213" s="946"/>
      <c r="X213" s="946"/>
      <c r="Y213" s="946"/>
      <c r="Z213" s="946"/>
      <c r="AA213" s="946"/>
      <c r="AB213" s="946"/>
      <c r="AC213" s="946"/>
      <c r="AD213" s="946"/>
      <c r="AE213" s="946"/>
      <c r="AF213" s="946"/>
      <c r="AG213" s="946"/>
      <c r="AH213" s="946"/>
      <c r="AI213" s="946"/>
      <c r="AJ213" s="947"/>
      <c r="AK213" s="416" t="str">
        <f>AB37</f>
        <v>×</v>
      </c>
      <c r="AL213" s="155"/>
    </row>
    <row r="214" spans="1:60">
      <c r="A214" s="155"/>
      <c r="B214" s="418" t="s">
        <v>194</v>
      </c>
      <c r="C214" s="948" t="s">
        <v>195</v>
      </c>
      <c r="D214" s="949"/>
      <c r="E214" s="949"/>
      <c r="F214" s="949"/>
      <c r="G214" s="949"/>
      <c r="H214" s="949"/>
      <c r="I214" s="949"/>
      <c r="J214" s="949"/>
      <c r="K214" s="949"/>
      <c r="L214" s="949"/>
      <c r="M214" s="949"/>
      <c r="N214" s="949"/>
      <c r="O214" s="949"/>
      <c r="P214" s="949"/>
      <c r="Q214" s="949"/>
      <c r="R214" s="949"/>
      <c r="S214" s="949"/>
      <c r="T214" s="949"/>
      <c r="U214" s="949"/>
      <c r="V214" s="949"/>
      <c r="W214" s="949"/>
      <c r="X214" s="949"/>
      <c r="Y214" s="949"/>
      <c r="Z214" s="949"/>
      <c r="AA214" s="949"/>
      <c r="AB214" s="949"/>
      <c r="AC214" s="949"/>
      <c r="AD214" s="949"/>
      <c r="AE214" s="949"/>
      <c r="AF214" s="949"/>
      <c r="AG214" s="949"/>
      <c r="AH214" s="949"/>
      <c r="AI214" s="949"/>
      <c r="AJ214" s="950"/>
      <c r="AK214" s="416" t="str">
        <f>AK42</f>
        <v>×</v>
      </c>
      <c r="AL214" s="155"/>
      <c r="AN214" s="375"/>
      <c r="AO214" s="375"/>
      <c r="AP214" s="375"/>
      <c r="AQ214" s="375"/>
      <c r="AR214" s="375"/>
      <c r="AS214" s="375"/>
      <c r="AT214" s="375"/>
      <c r="AU214" s="375"/>
      <c r="AV214" s="375"/>
      <c r="AW214" s="375"/>
      <c r="AX214" s="375"/>
      <c r="AY214" s="375"/>
      <c r="AZ214" s="375"/>
      <c r="BA214" s="375"/>
      <c r="BB214" s="375"/>
      <c r="BC214" s="375"/>
      <c r="BD214" s="375"/>
      <c r="BE214" s="375"/>
      <c r="BF214" s="375"/>
      <c r="BG214" s="375"/>
      <c r="BH214" s="375"/>
    </row>
    <row r="215" spans="1:60" ht="8.2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5"/>
      <c r="AL215" s="155"/>
      <c r="AN215" s="375"/>
      <c r="AO215" s="375"/>
      <c r="AP215" s="375"/>
      <c r="AQ215" s="375"/>
      <c r="AR215" s="375"/>
      <c r="AS215" s="375"/>
      <c r="AT215" s="375"/>
      <c r="AU215" s="375"/>
      <c r="AV215" s="375"/>
      <c r="AW215" s="375"/>
      <c r="AX215" s="375"/>
      <c r="AY215" s="375"/>
      <c r="AZ215" s="375"/>
      <c r="BA215" s="375"/>
      <c r="BB215" s="375"/>
      <c r="BC215" s="375"/>
      <c r="BD215" s="375"/>
      <c r="BE215" s="375"/>
      <c r="BF215" s="375"/>
      <c r="BG215" s="375"/>
      <c r="BH215" s="375"/>
    </row>
    <row r="216" spans="1:60" s="375" customFormat="1" ht="15" customHeight="1">
      <c r="A216" s="371"/>
      <c r="B216" s="955" t="s">
        <v>2226</v>
      </c>
      <c r="C216" s="955"/>
      <c r="D216" s="955"/>
      <c r="E216" s="955"/>
      <c r="F216" s="955"/>
      <c r="G216" s="955"/>
      <c r="H216" s="955"/>
      <c r="I216" s="955"/>
      <c r="J216" s="955"/>
      <c r="K216" s="955"/>
      <c r="L216" s="955"/>
      <c r="M216" s="955"/>
      <c r="N216" s="955"/>
      <c r="O216" s="955"/>
      <c r="P216" s="955"/>
      <c r="Q216" s="955"/>
      <c r="R216" s="955"/>
      <c r="S216" s="955"/>
      <c r="T216" s="955"/>
      <c r="U216" s="955"/>
      <c r="V216" s="955"/>
      <c r="W216" s="955"/>
      <c r="X216" s="955"/>
      <c r="Y216" s="955"/>
      <c r="Z216" s="955"/>
      <c r="AA216" s="955"/>
      <c r="AB216" s="955"/>
      <c r="AC216" s="955"/>
      <c r="AD216" s="955"/>
      <c r="AE216" s="955"/>
      <c r="AF216" s="955"/>
      <c r="AG216" s="955"/>
      <c r="AH216" s="955"/>
      <c r="AI216" s="955"/>
      <c r="AJ216" s="955"/>
      <c r="AK216" s="955"/>
      <c r="AL216" s="155"/>
      <c r="AM216" s="157"/>
    </row>
    <row r="217" spans="1:60" s="375" customFormat="1">
      <c r="A217" s="371"/>
      <c r="B217" s="419" t="s">
        <v>188</v>
      </c>
      <c r="C217" s="970" t="s">
        <v>196</v>
      </c>
      <c r="D217" s="971"/>
      <c r="E217" s="971"/>
      <c r="F217" s="971"/>
      <c r="G217" s="971"/>
      <c r="H217" s="971"/>
      <c r="I217" s="972"/>
      <c r="J217" s="963" t="s">
        <v>197</v>
      </c>
      <c r="K217" s="963"/>
      <c r="L217" s="963"/>
      <c r="M217" s="963"/>
      <c r="N217" s="963"/>
      <c r="O217" s="963"/>
      <c r="P217" s="963"/>
      <c r="Q217" s="963"/>
      <c r="R217" s="963"/>
      <c r="S217" s="963"/>
      <c r="T217" s="963"/>
      <c r="U217" s="963"/>
      <c r="V217" s="963"/>
      <c r="W217" s="963"/>
      <c r="X217" s="963"/>
      <c r="Y217" s="963"/>
      <c r="Z217" s="963"/>
      <c r="AA217" s="963"/>
      <c r="AB217" s="963"/>
      <c r="AC217" s="963"/>
      <c r="AD217" s="963"/>
      <c r="AE217" s="963"/>
      <c r="AF217" s="963"/>
      <c r="AG217" s="963"/>
      <c r="AH217" s="963"/>
      <c r="AI217" s="963"/>
      <c r="AJ217" s="964"/>
      <c r="AK217" s="416" t="str">
        <f>AH68</f>
        <v/>
      </c>
      <c r="AL217" s="420"/>
      <c r="AM217" s="157"/>
      <c r="AN217" s="165"/>
      <c r="AO217" s="165"/>
      <c r="AP217" s="165"/>
      <c r="AQ217" s="165"/>
      <c r="AR217" s="165"/>
      <c r="AS217" s="165"/>
      <c r="AT217" s="165"/>
      <c r="AU217" s="165"/>
      <c r="AV217" s="165"/>
      <c r="AW217" s="165"/>
      <c r="AX217" s="165"/>
      <c r="AY217" s="165"/>
      <c r="AZ217" s="165"/>
      <c r="BA217" s="165"/>
      <c r="BB217" s="165"/>
      <c r="BC217" s="165"/>
      <c r="BD217" s="165"/>
      <c r="BE217" s="165"/>
      <c r="BF217" s="165"/>
      <c r="BG217" s="165"/>
      <c r="BH217" s="165"/>
    </row>
    <row r="218" spans="1:60" s="375" customFormat="1" ht="27" customHeight="1">
      <c r="A218" s="371"/>
      <c r="B218" s="965" t="s">
        <v>192</v>
      </c>
      <c r="C218" s="960" t="s">
        <v>198</v>
      </c>
      <c r="D218" s="960"/>
      <c r="E218" s="960"/>
      <c r="F218" s="960"/>
      <c r="G218" s="960"/>
      <c r="H218" s="960"/>
      <c r="I218" s="960"/>
      <c r="J218" s="961" t="s">
        <v>199</v>
      </c>
      <c r="K218" s="961"/>
      <c r="L218" s="961"/>
      <c r="M218" s="961"/>
      <c r="N218" s="961"/>
      <c r="O218" s="961"/>
      <c r="P218" s="961"/>
      <c r="Q218" s="961"/>
      <c r="R218" s="961"/>
      <c r="S218" s="961"/>
      <c r="T218" s="961"/>
      <c r="U218" s="961"/>
      <c r="V218" s="961"/>
      <c r="W218" s="961"/>
      <c r="X218" s="961"/>
      <c r="Y218" s="961"/>
      <c r="Z218" s="961"/>
      <c r="AA218" s="961"/>
      <c r="AB218" s="961"/>
      <c r="AC218" s="961"/>
      <c r="AD218" s="961"/>
      <c r="AE218" s="961"/>
      <c r="AF218" s="961"/>
      <c r="AG218" s="961"/>
      <c r="AH218" s="961"/>
      <c r="AI218" s="961"/>
      <c r="AJ218" s="962"/>
      <c r="AK218" s="416" t="str">
        <f>Z75</f>
        <v/>
      </c>
      <c r="AL218" s="421"/>
      <c r="AM218" s="157"/>
      <c r="AN218" s="165"/>
      <c r="AO218" s="165"/>
      <c r="AP218" s="165"/>
      <c r="AQ218" s="165"/>
      <c r="AR218" s="165"/>
      <c r="AS218" s="165"/>
      <c r="AT218" s="165"/>
      <c r="AU218" s="165"/>
      <c r="AV218" s="165"/>
      <c r="AW218" s="165"/>
      <c r="AX218" s="165"/>
      <c r="AY218" s="165"/>
      <c r="AZ218" s="165"/>
      <c r="BA218" s="165"/>
      <c r="BB218" s="165"/>
      <c r="BC218" s="165"/>
      <c r="BD218" s="165"/>
      <c r="BE218" s="165"/>
      <c r="BF218" s="165"/>
      <c r="BG218" s="165"/>
      <c r="BH218" s="165"/>
    </row>
    <row r="219" spans="1:60" s="375" customFormat="1" ht="26.25" customHeight="1">
      <c r="A219" s="371"/>
      <c r="B219" s="965"/>
      <c r="C219" s="960"/>
      <c r="D219" s="960"/>
      <c r="E219" s="960"/>
      <c r="F219" s="960"/>
      <c r="G219" s="960"/>
      <c r="H219" s="960"/>
      <c r="I219" s="960"/>
      <c r="J219" s="961" t="s">
        <v>200</v>
      </c>
      <c r="K219" s="961"/>
      <c r="L219" s="961"/>
      <c r="M219" s="961"/>
      <c r="N219" s="961"/>
      <c r="O219" s="961"/>
      <c r="P219" s="961"/>
      <c r="Q219" s="961"/>
      <c r="R219" s="961"/>
      <c r="S219" s="961"/>
      <c r="T219" s="961"/>
      <c r="U219" s="961"/>
      <c r="V219" s="961"/>
      <c r="W219" s="961"/>
      <c r="X219" s="961"/>
      <c r="Y219" s="961"/>
      <c r="Z219" s="961"/>
      <c r="AA219" s="961"/>
      <c r="AB219" s="961"/>
      <c r="AC219" s="961"/>
      <c r="AD219" s="961"/>
      <c r="AE219" s="961"/>
      <c r="AF219" s="961"/>
      <c r="AG219" s="961"/>
      <c r="AH219" s="961"/>
      <c r="AI219" s="961"/>
      <c r="AJ219" s="962"/>
      <c r="AK219" s="416" t="str">
        <f>AB79</f>
        <v>○</v>
      </c>
      <c r="AL219" s="421"/>
      <c r="AM219" s="157"/>
      <c r="AN219" s="165"/>
      <c r="AO219" s="165"/>
      <c r="AP219" s="165"/>
      <c r="AQ219" s="165"/>
      <c r="AR219" s="165"/>
      <c r="AS219" s="165"/>
      <c r="AT219" s="165"/>
      <c r="AU219" s="165"/>
      <c r="AV219" s="165"/>
      <c r="AW219" s="165"/>
      <c r="AX219" s="165"/>
      <c r="AY219" s="165"/>
      <c r="AZ219" s="165"/>
      <c r="BA219" s="165"/>
      <c r="BB219" s="165"/>
      <c r="BC219" s="165"/>
      <c r="BD219" s="165"/>
      <c r="BE219" s="165"/>
      <c r="BF219" s="165"/>
      <c r="BG219" s="165"/>
      <c r="BH219" s="165"/>
    </row>
    <row r="220" spans="1:60" s="375" customFormat="1" ht="24" customHeight="1">
      <c r="A220" s="371"/>
      <c r="B220" s="965"/>
      <c r="C220" s="960"/>
      <c r="D220" s="960"/>
      <c r="E220" s="960"/>
      <c r="F220" s="960"/>
      <c r="G220" s="960"/>
      <c r="H220" s="960"/>
      <c r="I220" s="960"/>
      <c r="J220" s="961" t="s">
        <v>2225</v>
      </c>
      <c r="K220" s="961"/>
      <c r="L220" s="961"/>
      <c r="M220" s="961"/>
      <c r="N220" s="961"/>
      <c r="O220" s="961"/>
      <c r="P220" s="961"/>
      <c r="Q220" s="961"/>
      <c r="R220" s="961"/>
      <c r="S220" s="961"/>
      <c r="T220" s="961"/>
      <c r="U220" s="961"/>
      <c r="V220" s="961"/>
      <c r="W220" s="961"/>
      <c r="X220" s="961"/>
      <c r="Y220" s="961"/>
      <c r="Z220" s="961"/>
      <c r="AA220" s="961"/>
      <c r="AB220" s="961"/>
      <c r="AC220" s="961"/>
      <c r="AD220" s="961"/>
      <c r="AE220" s="961"/>
      <c r="AF220" s="961"/>
      <c r="AG220" s="961"/>
      <c r="AH220" s="961"/>
      <c r="AI220" s="961"/>
      <c r="AJ220" s="962"/>
      <c r="AK220" s="416" t="str">
        <f>AI82</f>
        <v/>
      </c>
      <c r="AL220" s="421"/>
      <c r="AM220" s="157"/>
    </row>
    <row r="221" spans="1:60" s="375" customFormat="1" ht="25.5" customHeight="1">
      <c r="A221" s="371"/>
      <c r="B221" s="965"/>
      <c r="C221" s="960"/>
      <c r="D221" s="960"/>
      <c r="E221" s="960"/>
      <c r="F221" s="960"/>
      <c r="G221" s="960"/>
      <c r="H221" s="960"/>
      <c r="I221" s="960"/>
      <c r="J221" s="961" t="s">
        <v>201</v>
      </c>
      <c r="K221" s="961"/>
      <c r="L221" s="961"/>
      <c r="M221" s="961"/>
      <c r="N221" s="961"/>
      <c r="O221" s="961"/>
      <c r="P221" s="961"/>
      <c r="Q221" s="961"/>
      <c r="R221" s="961"/>
      <c r="S221" s="961"/>
      <c r="T221" s="961"/>
      <c r="U221" s="961"/>
      <c r="V221" s="961"/>
      <c r="W221" s="961"/>
      <c r="X221" s="961"/>
      <c r="Y221" s="961"/>
      <c r="Z221" s="961"/>
      <c r="AA221" s="961"/>
      <c r="AB221" s="961"/>
      <c r="AC221" s="961"/>
      <c r="AD221" s="961"/>
      <c r="AE221" s="961"/>
      <c r="AF221" s="961"/>
      <c r="AG221" s="961"/>
      <c r="AH221" s="961"/>
      <c r="AI221" s="961"/>
      <c r="AJ221" s="962"/>
      <c r="AK221" s="416" t="str">
        <f>AI87</f>
        <v/>
      </c>
      <c r="AL221" s="421"/>
      <c r="AM221" s="157"/>
    </row>
    <row r="222" spans="1:60" s="375" customFormat="1" ht="48.75" customHeight="1">
      <c r="A222" s="371"/>
      <c r="B222" s="965" t="s">
        <v>194</v>
      </c>
      <c r="C222" s="960" t="s">
        <v>203</v>
      </c>
      <c r="D222" s="960"/>
      <c r="E222" s="960"/>
      <c r="F222" s="960"/>
      <c r="G222" s="960"/>
      <c r="H222" s="960"/>
      <c r="I222" s="960"/>
      <c r="J222" s="961" t="s">
        <v>2224</v>
      </c>
      <c r="K222" s="961"/>
      <c r="L222" s="961"/>
      <c r="M222" s="961"/>
      <c r="N222" s="961"/>
      <c r="O222" s="961"/>
      <c r="P222" s="961"/>
      <c r="Q222" s="961"/>
      <c r="R222" s="961"/>
      <c r="S222" s="961"/>
      <c r="T222" s="961"/>
      <c r="U222" s="961"/>
      <c r="V222" s="961"/>
      <c r="W222" s="961"/>
      <c r="X222" s="961"/>
      <c r="Y222" s="961"/>
      <c r="Z222" s="961"/>
      <c r="AA222" s="961"/>
      <c r="AB222" s="961"/>
      <c r="AC222" s="961"/>
      <c r="AD222" s="961"/>
      <c r="AE222" s="961"/>
      <c r="AF222" s="961"/>
      <c r="AG222" s="961"/>
      <c r="AH222" s="961"/>
      <c r="AI222" s="961"/>
      <c r="AJ222" s="962"/>
      <c r="AK222" s="416" t="str">
        <f>IF(AI93="該当",IF(AND(OR(T98="○",AK103="○"),OR(T106="○",AK114="○")),"○","×"),"")</f>
        <v/>
      </c>
      <c r="AL222" s="422"/>
      <c r="AM222" s="157"/>
      <c r="AN222" s="165"/>
      <c r="AO222" s="165"/>
      <c r="AP222" s="165"/>
      <c r="AQ222" s="165"/>
      <c r="AR222" s="165"/>
      <c r="AS222" s="165"/>
      <c r="AT222" s="165"/>
      <c r="AU222" s="165"/>
      <c r="AV222" s="165"/>
      <c r="AW222" s="165"/>
      <c r="AX222" s="165"/>
      <c r="AY222" s="165"/>
      <c r="AZ222" s="165"/>
      <c r="BA222" s="165"/>
      <c r="BB222" s="165"/>
      <c r="BC222" s="165"/>
      <c r="BD222" s="165"/>
      <c r="BE222" s="165"/>
      <c r="BF222" s="165"/>
      <c r="BG222" s="165"/>
      <c r="BH222" s="165"/>
    </row>
    <row r="223" spans="1:60" s="375" customFormat="1" ht="49.5" customHeight="1">
      <c r="A223" s="371"/>
      <c r="B223" s="965"/>
      <c r="C223" s="960"/>
      <c r="D223" s="960"/>
      <c r="E223" s="960"/>
      <c r="F223" s="960"/>
      <c r="G223" s="960"/>
      <c r="H223" s="960"/>
      <c r="I223" s="960"/>
      <c r="J223" s="961" t="s">
        <v>2223</v>
      </c>
      <c r="K223" s="961"/>
      <c r="L223" s="961"/>
      <c r="M223" s="961"/>
      <c r="N223" s="961"/>
      <c r="O223" s="961"/>
      <c r="P223" s="961"/>
      <c r="Q223" s="961"/>
      <c r="R223" s="961"/>
      <c r="S223" s="961"/>
      <c r="T223" s="961"/>
      <c r="U223" s="961"/>
      <c r="V223" s="961"/>
      <c r="W223" s="961"/>
      <c r="X223" s="961"/>
      <c r="Y223" s="961"/>
      <c r="Z223" s="961"/>
      <c r="AA223" s="961"/>
      <c r="AB223" s="961"/>
      <c r="AC223" s="961"/>
      <c r="AD223" s="961"/>
      <c r="AE223" s="961"/>
      <c r="AF223" s="961"/>
      <c r="AG223" s="961"/>
      <c r="AH223" s="961"/>
      <c r="AI223" s="961"/>
      <c r="AJ223" s="962"/>
      <c r="AK223" s="416" t="str">
        <f>IF(AI95="該当",IF(OR(OR(T98="○",AK103="○"),OR(T106="○",AK114="○")),"○","×"),"")</f>
        <v>×</v>
      </c>
      <c r="AL223" s="422"/>
      <c r="AM223" s="157"/>
      <c r="AN223" s="165"/>
      <c r="AO223" s="165"/>
      <c r="AP223" s="165"/>
      <c r="AQ223" s="165"/>
      <c r="AR223" s="165"/>
      <c r="AS223" s="165"/>
      <c r="AT223" s="165"/>
      <c r="AU223" s="165"/>
      <c r="AV223" s="165"/>
      <c r="AW223" s="165"/>
      <c r="AX223" s="165"/>
      <c r="AY223" s="165"/>
      <c r="AZ223" s="165"/>
      <c r="BA223" s="165"/>
      <c r="BB223" s="165"/>
      <c r="BC223" s="165"/>
      <c r="BD223" s="165"/>
      <c r="BE223" s="165"/>
      <c r="BF223" s="165"/>
      <c r="BG223" s="165"/>
      <c r="BH223" s="165"/>
    </row>
    <row r="224" spans="1:60" s="165" customFormat="1" ht="26.25" customHeight="1">
      <c r="A224" s="164"/>
      <c r="B224" s="417" t="s">
        <v>202</v>
      </c>
      <c r="C224" s="960" t="s">
        <v>204</v>
      </c>
      <c r="D224" s="960"/>
      <c r="E224" s="960"/>
      <c r="F224" s="960"/>
      <c r="G224" s="960"/>
      <c r="H224" s="960"/>
      <c r="I224" s="960"/>
      <c r="J224" s="961" t="s">
        <v>205</v>
      </c>
      <c r="K224" s="961"/>
      <c r="L224" s="961"/>
      <c r="M224" s="961"/>
      <c r="N224" s="961"/>
      <c r="O224" s="961"/>
      <c r="P224" s="961"/>
      <c r="Q224" s="961"/>
      <c r="R224" s="961"/>
      <c r="S224" s="961"/>
      <c r="T224" s="961"/>
      <c r="U224" s="961"/>
      <c r="V224" s="961"/>
      <c r="W224" s="961"/>
      <c r="X224" s="961"/>
      <c r="Y224" s="961"/>
      <c r="Z224" s="961"/>
      <c r="AA224" s="961"/>
      <c r="AB224" s="961"/>
      <c r="AC224" s="961"/>
      <c r="AD224" s="961"/>
      <c r="AE224" s="961"/>
      <c r="AF224" s="961"/>
      <c r="AG224" s="961"/>
      <c r="AH224" s="961"/>
      <c r="AI224" s="961"/>
      <c r="AJ224" s="962"/>
      <c r="AK224" s="416" t="str">
        <f>IF(AM116="","",IF(OR(S118="○",AK125="○"),"○","×"))</f>
        <v/>
      </c>
      <c r="AL224" s="155"/>
      <c r="AM224" s="157"/>
    </row>
    <row r="225" spans="1:60" s="165" customFormat="1" ht="36" customHeight="1">
      <c r="A225" s="164"/>
      <c r="B225" s="417" t="s">
        <v>2173</v>
      </c>
      <c r="C225" s="960" t="s">
        <v>206</v>
      </c>
      <c r="D225" s="960"/>
      <c r="E225" s="960"/>
      <c r="F225" s="960"/>
      <c r="G225" s="960"/>
      <c r="H225" s="960"/>
      <c r="I225" s="960"/>
      <c r="J225" s="961" t="s">
        <v>207</v>
      </c>
      <c r="K225" s="961"/>
      <c r="L225" s="961"/>
      <c r="M225" s="961"/>
      <c r="N225" s="961"/>
      <c r="O225" s="961"/>
      <c r="P225" s="961"/>
      <c r="Q225" s="961"/>
      <c r="R225" s="961"/>
      <c r="S225" s="961"/>
      <c r="T225" s="961"/>
      <c r="U225" s="961"/>
      <c r="V225" s="961"/>
      <c r="W225" s="961"/>
      <c r="X225" s="961"/>
      <c r="Y225" s="961"/>
      <c r="Z225" s="961"/>
      <c r="AA225" s="961"/>
      <c r="AB225" s="961"/>
      <c r="AC225" s="961"/>
      <c r="AD225" s="961"/>
      <c r="AE225" s="961"/>
      <c r="AF225" s="961"/>
      <c r="AG225" s="961"/>
      <c r="AH225" s="961"/>
      <c r="AI225" s="961"/>
      <c r="AJ225" s="962"/>
      <c r="AK225" s="416" t="str">
        <f>IF(OR(AND(AD129&lt;&gt;"×",AD131&lt;&gt;"×"),AK134="○"),"○","×")</f>
        <v>○</v>
      </c>
      <c r="AL225" s="155"/>
      <c r="AM225" s="157"/>
    </row>
    <row r="226" spans="1:60" s="165" customFormat="1">
      <c r="A226" s="164"/>
      <c r="B226" s="417" t="s">
        <v>2174</v>
      </c>
      <c r="C226" s="960" t="s">
        <v>209</v>
      </c>
      <c r="D226" s="960"/>
      <c r="E226" s="960"/>
      <c r="F226" s="960"/>
      <c r="G226" s="960"/>
      <c r="H226" s="960"/>
      <c r="I226" s="960"/>
      <c r="J226" s="963" t="s">
        <v>2222</v>
      </c>
      <c r="K226" s="963"/>
      <c r="L226" s="963"/>
      <c r="M226" s="963"/>
      <c r="N226" s="963"/>
      <c r="O226" s="963"/>
      <c r="P226" s="963"/>
      <c r="Q226" s="963"/>
      <c r="R226" s="963"/>
      <c r="S226" s="963"/>
      <c r="T226" s="963"/>
      <c r="U226" s="963"/>
      <c r="V226" s="963"/>
      <c r="W226" s="963"/>
      <c r="X226" s="963"/>
      <c r="Y226" s="963"/>
      <c r="Z226" s="963"/>
      <c r="AA226" s="963"/>
      <c r="AB226" s="963"/>
      <c r="AC226" s="963"/>
      <c r="AD226" s="963"/>
      <c r="AE226" s="963"/>
      <c r="AF226" s="963"/>
      <c r="AG226" s="963"/>
      <c r="AH226" s="963"/>
      <c r="AI226" s="963"/>
      <c r="AJ226" s="964"/>
      <c r="AK226" s="416" t="str">
        <f>IF(AND(S143="",S144=""),"",IF(AND(S143&lt;&gt;"×",S144&lt;&gt;"×"),"○","×"))</f>
        <v>○</v>
      </c>
      <c r="AL226" s="422"/>
      <c r="AM226" s="157"/>
    </row>
    <row r="227" spans="1:60" s="165" customFormat="1">
      <c r="A227" s="164"/>
      <c r="B227" s="965" t="s">
        <v>208</v>
      </c>
      <c r="C227" s="960" t="s">
        <v>210</v>
      </c>
      <c r="D227" s="960"/>
      <c r="E227" s="960"/>
      <c r="F227" s="960"/>
      <c r="G227" s="960"/>
      <c r="H227" s="960"/>
      <c r="I227" s="960"/>
      <c r="J227" s="963" t="s">
        <v>211</v>
      </c>
      <c r="K227" s="963"/>
      <c r="L227" s="963"/>
      <c r="M227" s="963"/>
      <c r="N227" s="963"/>
      <c r="O227" s="963"/>
      <c r="P227" s="963"/>
      <c r="Q227" s="963"/>
      <c r="R227" s="963"/>
      <c r="S227" s="963"/>
      <c r="T227" s="963"/>
      <c r="U227" s="963"/>
      <c r="V227" s="963"/>
      <c r="W227" s="963"/>
      <c r="X227" s="963"/>
      <c r="Y227" s="963"/>
      <c r="Z227" s="963"/>
      <c r="AA227" s="963"/>
      <c r="AB227" s="963"/>
      <c r="AC227" s="963"/>
      <c r="AD227" s="963"/>
      <c r="AE227" s="963"/>
      <c r="AF227" s="963"/>
      <c r="AG227" s="963"/>
      <c r="AH227" s="963"/>
      <c r="AI227" s="963"/>
      <c r="AJ227" s="964"/>
      <c r="AK227" s="416" t="str">
        <f>AK153</f>
        <v>×</v>
      </c>
      <c r="AL227" s="155"/>
      <c r="AM227" s="157"/>
      <c r="AN227" s="157"/>
      <c r="AO227" s="157"/>
      <c r="AP227" s="157"/>
      <c r="AQ227" s="157"/>
      <c r="AR227" s="157"/>
      <c r="AS227" s="157"/>
      <c r="AT227" s="157"/>
      <c r="AU227" s="157"/>
      <c r="AV227" s="157"/>
      <c r="AW227" s="157"/>
      <c r="AX227" s="157"/>
      <c r="AY227" s="157"/>
      <c r="AZ227" s="157"/>
      <c r="BA227" s="157"/>
      <c r="BB227" s="193"/>
      <c r="BC227" s="157"/>
      <c r="BD227" s="157"/>
      <c r="BE227" s="157"/>
      <c r="BF227" s="157"/>
      <c r="BG227" s="157"/>
      <c r="BH227" s="157"/>
    </row>
    <row r="228" spans="1:60" s="165" customFormat="1">
      <c r="A228" s="164"/>
      <c r="B228" s="966"/>
      <c r="C228" s="967"/>
      <c r="D228" s="967"/>
      <c r="E228" s="967"/>
      <c r="F228" s="967"/>
      <c r="G228" s="967"/>
      <c r="H228" s="967"/>
      <c r="I228" s="967"/>
      <c r="J228" s="968" t="s">
        <v>212</v>
      </c>
      <c r="K228" s="968"/>
      <c r="L228" s="968"/>
      <c r="M228" s="968"/>
      <c r="N228" s="968"/>
      <c r="O228" s="968"/>
      <c r="P228" s="968"/>
      <c r="Q228" s="968"/>
      <c r="R228" s="968"/>
      <c r="S228" s="968"/>
      <c r="T228" s="968"/>
      <c r="U228" s="968"/>
      <c r="V228" s="968"/>
      <c r="W228" s="968"/>
      <c r="X228" s="968"/>
      <c r="Y228" s="968"/>
      <c r="Z228" s="968"/>
      <c r="AA228" s="968"/>
      <c r="AB228" s="968"/>
      <c r="AC228" s="968"/>
      <c r="AD228" s="968"/>
      <c r="AE228" s="968"/>
      <c r="AF228" s="968"/>
      <c r="AG228" s="968"/>
      <c r="AH228" s="968"/>
      <c r="AI228" s="968"/>
      <c r="AJ228" s="969"/>
      <c r="AK228" s="416" t="str">
        <f>AK181</f>
        <v/>
      </c>
      <c r="AL228" s="155"/>
      <c r="AM228" s="157"/>
      <c r="AN228" s="157"/>
      <c r="AO228" s="157"/>
      <c r="AP228" s="157"/>
      <c r="AQ228" s="157"/>
      <c r="AR228" s="157"/>
      <c r="AS228" s="157"/>
      <c r="AT228" s="157"/>
      <c r="AU228" s="157"/>
      <c r="AV228" s="157"/>
      <c r="AW228" s="157"/>
      <c r="AX228" s="157"/>
      <c r="AY228" s="157"/>
      <c r="AZ228" s="157"/>
      <c r="BA228" s="157"/>
      <c r="BB228" s="193"/>
      <c r="BC228" s="157"/>
      <c r="BD228" s="157"/>
      <c r="BE228" s="157"/>
      <c r="BF228" s="157"/>
      <c r="BG228" s="157"/>
      <c r="BH228" s="157"/>
    </row>
    <row r="229" spans="1:60" ht="7.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c r="AL229" s="155"/>
    </row>
    <row r="230" spans="1:60">
      <c r="A230" s="155"/>
      <c r="B230" s="955" t="s">
        <v>213</v>
      </c>
      <c r="C230" s="955"/>
      <c r="D230" s="955"/>
      <c r="E230" s="955"/>
      <c r="F230" s="955"/>
      <c r="G230" s="955"/>
      <c r="H230" s="955"/>
      <c r="I230" s="955"/>
      <c r="J230" s="955"/>
      <c r="K230" s="955"/>
      <c r="L230" s="955"/>
      <c r="M230" s="955"/>
      <c r="N230" s="955"/>
      <c r="O230" s="955"/>
      <c r="P230" s="955"/>
      <c r="Q230" s="955"/>
      <c r="R230" s="955"/>
      <c r="S230" s="955"/>
      <c r="T230" s="955"/>
      <c r="U230" s="955"/>
      <c r="V230" s="955"/>
      <c r="W230" s="955"/>
      <c r="X230" s="955"/>
      <c r="Y230" s="955"/>
      <c r="Z230" s="955"/>
      <c r="AA230" s="955"/>
      <c r="AB230" s="955"/>
      <c r="AC230" s="955"/>
      <c r="AD230" s="955"/>
      <c r="AE230" s="955"/>
      <c r="AF230" s="955"/>
      <c r="AG230" s="955"/>
      <c r="AH230" s="955"/>
      <c r="AI230" s="955"/>
      <c r="AJ230" s="955"/>
      <c r="AK230" s="955"/>
      <c r="AL230" s="155"/>
    </row>
    <row r="231" spans="1:60">
      <c r="A231" s="155"/>
      <c r="B231" s="423" t="s">
        <v>27</v>
      </c>
      <c r="C231" s="956" t="s">
        <v>214</v>
      </c>
      <c r="D231" s="956"/>
      <c r="E231" s="956"/>
      <c r="F231" s="956"/>
      <c r="G231" s="956"/>
      <c r="H231" s="956"/>
      <c r="I231" s="956"/>
      <c r="J231" s="956"/>
      <c r="K231" s="956"/>
      <c r="L231" s="956"/>
      <c r="M231" s="956"/>
      <c r="N231" s="956"/>
      <c r="O231" s="956"/>
      <c r="P231" s="956"/>
      <c r="Q231" s="956"/>
      <c r="R231" s="956"/>
      <c r="S231" s="956"/>
      <c r="T231" s="956"/>
      <c r="U231" s="956"/>
      <c r="V231" s="956"/>
      <c r="W231" s="956"/>
      <c r="X231" s="956"/>
      <c r="Y231" s="956"/>
      <c r="Z231" s="956"/>
      <c r="AA231" s="956"/>
      <c r="AB231" s="956"/>
      <c r="AC231" s="956"/>
      <c r="AD231" s="956"/>
      <c r="AE231" s="956"/>
      <c r="AF231" s="956"/>
      <c r="AG231" s="956"/>
      <c r="AH231" s="956"/>
      <c r="AI231" s="956"/>
      <c r="AJ231" s="957"/>
      <c r="AK231" s="416" t="str">
        <f>AK187</f>
        <v>×</v>
      </c>
      <c r="AL231" s="155"/>
    </row>
    <row r="232" spans="1:60" ht="13.5" customHeight="1">
      <c r="B232" s="424" t="s">
        <v>27</v>
      </c>
      <c r="C232" s="958" t="s">
        <v>2093</v>
      </c>
      <c r="D232" s="958"/>
      <c r="E232" s="958"/>
      <c r="F232" s="958"/>
      <c r="G232" s="958"/>
      <c r="H232" s="958"/>
      <c r="I232" s="958"/>
      <c r="J232" s="958"/>
      <c r="K232" s="958"/>
      <c r="L232" s="958"/>
      <c r="M232" s="958"/>
      <c r="N232" s="958"/>
      <c r="O232" s="958"/>
      <c r="P232" s="958"/>
      <c r="Q232" s="958"/>
      <c r="R232" s="958"/>
      <c r="S232" s="958"/>
      <c r="T232" s="958"/>
      <c r="U232" s="958"/>
      <c r="V232" s="958"/>
      <c r="W232" s="958"/>
      <c r="X232" s="958"/>
      <c r="Y232" s="958"/>
      <c r="Z232" s="958"/>
      <c r="AA232" s="958"/>
      <c r="AB232" s="958"/>
      <c r="AC232" s="958"/>
      <c r="AD232" s="958"/>
      <c r="AE232" s="958"/>
      <c r="AF232" s="958"/>
      <c r="AG232" s="958"/>
      <c r="AH232" s="958"/>
      <c r="AI232" s="958"/>
      <c r="AJ232" s="959"/>
      <c r="AK232" s="416" t="str">
        <f>AK197</f>
        <v>×</v>
      </c>
      <c r="AL232" s="155"/>
    </row>
    <row r="233" spans="1:60" ht="4.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155"/>
    </row>
    <row r="247" spans="2:60">
      <c r="AN247" s="397"/>
      <c r="AO247" s="397"/>
      <c r="AP247" s="397"/>
      <c r="AQ247" s="397"/>
      <c r="AR247" s="397"/>
      <c r="AS247" s="397"/>
      <c r="AT247" s="397"/>
      <c r="AU247" s="397"/>
      <c r="AV247" s="397"/>
      <c r="AW247" s="397"/>
      <c r="AX247" s="397"/>
      <c r="AY247" s="397"/>
      <c r="AZ247" s="397"/>
      <c r="BA247" s="397"/>
      <c r="BB247" s="397"/>
      <c r="BC247" s="397"/>
      <c r="BD247" s="397"/>
      <c r="BE247" s="397"/>
      <c r="BF247" s="397"/>
      <c r="BG247" s="397"/>
      <c r="BH247" s="397"/>
    </row>
    <row r="248" spans="2:60" s="397" customFormat="1">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57"/>
      <c r="AJ248" s="157"/>
      <c r="AK248" s="157"/>
      <c r="AL248" s="157"/>
      <c r="AM248" s="157"/>
    </row>
    <row r="249" spans="2:60" s="397" customFormat="1">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row>
    <row r="250" spans="2:60" s="397" customFormat="1">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c r="AD250" s="157"/>
      <c r="AE250" s="157"/>
      <c r="AF250" s="157"/>
      <c r="AG250" s="157"/>
      <c r="AH250" s="157"/>
      <c r="AI250" s="157"/>
      <c r="AJ250" s="157"/>
      <c r="AK250" s="157"/>
      <c r="AL250" s="157"/>
      <c r="AM250" s="157"/>
      <c r="AN250" s="157"/>
      <c r="AO250" s="157"/>
      <c r="AP250" s="157"/>
      <c r="AQ250" s="157"/>
      <c r="AR250" s="157"/>
      <c r="AS250" s="157"/>
      <c r="AT250" s="157"/>
      <c r="AU250" s="157"/>
      <c r="AV250" s="157"/>
      <c r="AW250" s="157"/>
      <c r="AX250" s="157"/>
      <c r="AY250" s="157"/>
      <c r="AZ250" s="157"/>
      <c r="BA250" s="157"/>
      <c r="BB250" s="157"/>
      <c r="BC250" s="157"/>
      <c r="BD250" s="157"/>
      <c r="BE250" s="157"/>
      <c r="BF250" s="157"/>
      <c r="BG250" s="157"/>
      <c r="BH250" s="157"/>
    </row>
  </sheetData>
  <sheetProtection formatCells="0" formatColumns="0" formatRows="0" sort="0" autoFilter="0"/>
  <mergeCells count="353">
    <mergeCell ref="I8:J8"/>
    <mergeCell ref="L8:M8"/>
    <mergeCell ref="H11:AK11"/>
    <mergeCell ref="AM20:BC20"/>
    <mergeCell ref="C21:P21"/>
    <mergeCell ref="Q21:V21"/>
    <mergeCell ref="Y21:Y22"/>
    <mergeCell ref="AM21:BC21"/>
    <mergeCell ref="C22:P22"/>
    <mergeCell ref="Q22:V22"/>
    <mergeCell ref="B17:W17"/>
    <mergeCell ref="C18:P18"/>
    <mergeCell ref="Q18:V18"/>
    <mergeCell ref="D19:P19"/>
    <mergeCell ref="Q19:V19"/>
    <mergeCell ref="E20:P20"/>
    <mergeCell ref="Q20:V20"/>
    <mergeCell ref="B222:B223"/>
    <mergeCell ref="C222:I223"/>
    <mergeCell ref="J222:AJ222"/>
    <mergeCell ref="J223:AJ223"/>
    <mergeCell ref="C224:I224"/>
    <mergeCell ref="J224:AJ224"/>
    <mergeCell ref="B216:AK216"/>
    <mergeCell ref="C217:I217"/>
    <mergeCell ref="J217:AJ217"/>
    <mergeCell ref="B218:B221"/>
    <mergeCell ref="C218:I221"/>
    <mergeCell ref="J218:AJ218"/>
    <mergeCell ref="J219:AJ219"/>
    <mergeCell ref="J220:AJ220"/>
    <mergeCell ref="J221:AJ221"/>
    <mergeCell ref="B230:AK230"/>
    <mergeCell ref="C231:AJ231"/>
    <mergeCell ref="C232:AJ232"/>
    <mergeCell ref="C225:I225"/>
    <mergeCell ref="J225:AJ225"/>
    <mergeCell ref="C226:I226"/>
    <mergeCell ref="J226:AJ226"/>
    <mergeCell ref="B227:B228"/>
    <mergeCell ref="C227:I228"/>
    <mergeCell ref="J227:AJ227"/>
    <mergeCell ref="J228:AJ228"/>
    <mergeCell ref="B210:B212"/>
    <mergeCell ref="C210:AJ210"/>
    <mergeCell ref="C211:AJ211"/>
    <mergeCell ref="C212:AJ212"/>
    <mergeCell ref="C213:AJ213"/>
    <mergeCell ref="C214:AJ214"/>
    <mergeCell ref="O202:Q202"/>
    <mergeCell ref="R202:S202"/>
    <mergeCell ref="T202:X202"/>
    <mergeCell ref="Y202:Z202"/>
    <mergeCell ref="AA202:AI202"/>
    <mergeCell ref="B209:AK209"/>
    <mergeCell ref="C196:AK196"/>
    <mergeCell ref="C199:AI199"/>
    <mergeCell ref="E201:F201"/>
    <mergeCell ref="H201:I201"/>
    <mergeCell ref="K201:L201"/>
    <mergeCell ref="O201:Q201"/>
    <mergeCell ref="R201:AI201"/>
    <mergeCell ref="C191:AD191"/>
    <mergeCell ref="AE191:AK191"/>
    <mergeCell ref="C192:AD192"/>
    <mergeCell ref="AE192:AK192"/>
    <mergeCell ref="C193:AD193"/>
    <mergeCell ref="AE193:AK193"/>
    <mergeCell ref="C188:AD188"/>
    <mergeCell ref="AE188:AK188"/>
    <mergeCell ref="C189:AD189"/>
    <mergeCell ref="AE189:AK189"/>
    <mergeCell ref="C190:AD190"/>
    <mergeCell ref="AE190:AK190"/>
    <mergeCell ref="B180:AK180"/>
    <mergeCell ref="B182:E183"/>
    <mergeCell ref="G182:AK182"/>
    <mergeCell ref="AN182:BC183"/>
    <mergeCell ref="G183:AK183"/>
    <mergeCell ref="B187:AD187"/>
    <mergeCell ref="AE187:AJ187"/>
    <mergeCell ref="AM187:BC187"/>
    <mergeCell ref="B175:E178"/>
    <mergeCell ref="G175:AK175"/>
    <mergeCell ref="G176:AJ176"/>
    <mergeCell ref="AN176:BC177"/>
    <mergeCell ref="G177:AJ177"/>
    <mergeCell ref="G178:AJ178"/>
    <mergeCell ref="B171:E174"/>
    <mergeCell ref="G171:AJ171"/>
    <mergeCell ref="G172:AJ172"/>
    <mergeCell ref="AN172:BC173"/>
    <mergeCell ref="G173:AJ173"/>
    <mergeCell ref="G174:AJ174"/>
    <mergeCell ref="B167:E170"/>
    <mergeCell ref="G167:AJ167"/>
    <mergeCell ref="G168:AJ168"/>
    <mergeCell ref="AN168:BC169"/>
    <mergeCell ref="G169:AJ169"/>
    <mergeCell ref="G170:AK170"/>
    <mergeCell ref="B162:E166"/>
    <mergeCell ref="G162:AJ162"/>
    <mergeCell ref="G163:AJ163"/>
    <mergeCell ref="AN163:BC164"/>
    <mergeCell ref="G164:AJ164"/>
    <mergeCell ref="G166:AJ166"/>
    <mergeCell ref="B158:E161"/>
    <mergeCell ref="G158:AJ158"/>
    <mergeCell ref="G159:AJ159"/>
    <mergeCell ref="AN159:BC160"/>
    <mergeCell ref="G160:AJ160"/>
    <mergeCell ref="G161:AK161"/>
    <mergeCell ref="B154:E157"/>
    <mergeCell ref="G154:AK154"/>
    <mergeCell ref="G155:AJ155"/>
    <mergeCell ref="AN155:BC156"/>
    <mergeCell ref="G156:AJ156"/>
    <mergeCell ref="G157:AJ157"/>
    <mergeCell ref="C148:AK148"/>
    <mergeCell ref="AI150:AK150"/>
    <mergeCell ref="C151:AK151"/>
    <mergeCell ref="B153:E153"/>
    <mergeCell ref="F153:AJ153"/>
    <mergeCell ref="AN153:BC153"/>
    <mergeCell ref="AN151:BC151"/>
    <mergeCell ref="B144:Q144"/>
    <mergeCell ref="B146:AK146"/>
    <mergeCell ref="AI147:AK147"/>
    <mergeCell ref="AM134:BC134"/>
    <mergeCell ref="D138:AI138"/>
    <mergeCell ref="F139:AJ139"/>
    <mergeCell ref="AN139:BC139"/>
    <mergeCell ref="B141:AK141"/>
    <mergeCell ref="B143:Q143"/>
    <mergeCell ref="AM143:BC143"/>
    <mergeCell ref="AM144:BC144"/>
    <mergeCell ref="C123:AK123"/>
    <mergeCell ref="B125:K125"/>
    <mergeCell ref="M125:N125"/>
    <mergeCell ref="O125:AJ125"/>
    <mergeCell ref="AM125:BC125"/>
    <mergeCell ref="B127:AK127"/>
    <mergeCell ref="L131:AA131"/>
    <mergeCell ref="L132:AA132"/>
    <mergeCell ref="B131:K132"/>
    <mergeCell ref="AC131:AC132"/>
    <mergeCell ref="AD131:AD132"/>
    <mergeCell ref="B120:B122"/>
    <mergeCell ref="C120:F122"/>
    <mergeCell ref="I120:AK120"/>
    <mergeCell ref="AM120:BC122"/>
    <mergeCell ref="I121:AK121"/>
    <mergeCell ref="I122:AK122"/>
    <mergeCell ref="AS117:AU117"/>
    <mergeCell ref="B118:C118"/>
    <mergeCell ref="D118:Q118"/>
    <mergeCell ref="AN118:AP118"/>
    <mergeCell ref="AS118:AU118"/>
    <mergeCell ref="C119:AK119"/>
    <mergeCell ref="AN119:AP119"/>
    <mergeCell ref="AS119:AU119"/>
    <mergeCell ref="C114:K114"/>
    <mergeCell ref="M114:N114"/>
    <mergeCell ref="O114:AJ114"/>
    <mergeCell ref="AM114:BC114"/>
    <mergeCell ref="B116:AK116"/>
    <mergeCell ref="AS107:AU107"/>
    <mergeCell ref="C108:C111"/>
    <mergeCell ref="D108:G111"/>
    <mergeCell ref="H108:H109"/>
    <mergeCell ref="I108:I109"/>
    <mergeCell ref="J108:AK108"/>
    <mergeCell ref="AN108:AP108"/>
    <mergeCell ref="AS108:AU108"/>
    <mergeCell ref="J109:AK109"/>
    <mergeCell ref="AM109:BC109"/>
    <mergeCell ref="C105:R105"/>
    <mergeCell ref="C106:D106"/>
    <mergeCell ref="E106:R106"/>
    <mergeCell ref="B107:B111"/>
    <mergeCell ref="D107:AK107"/>
    <mergeCell ref="AN107:AP107"/>
    <mergeCell ref="H110:H111"/>
    <mergeCell ref="I110:I111"/>
    <mergeCell ref="S110:AK110"/>
    <mergeCell ref="J111:AK111"/>
    <mergeCell ref="AM111:BC111"/>
    <mergeCell ref="AN99:AP99"/>
    <mergeCell ref="AN100:AP100"/>
    <mergeCell ref="C103:K103"/>
    <mergeCell ref="M103:N103"/>
    <mergeCell ref="O103:AJ103"/>
    <mergeCell ref="AM103:BC103"/>
    <mergeCell ref="B92:AK92"/>
    <mergeCell ref="AI93:AK93"/>
    <mergeCell ref="AI95:AK95"/>
    <mergeCell ref="C97:T97"/>
    <mergeCell ref="C98:D98"/>
    <mergeCell ref="E98:R98"/>
    <mergeCell ref="AH87:AH88"/>
    <mergeCell ref="AI87:AI88"/>
    <mergeCell ref="AM87:BC88"/>
    <mergeCell ref="F88:T90"/>
    <mergeCell ref="U88:Y89"/>
    <mergeCell ref="Z88:Z89"/>
    <mergeCell ref="AA88:AA89"/>
    <mergeCell ref="V90:X90"/>
    <mergeCell ref="AD90:AE90"/>
    <mergeCell ref="C86:D90"/>
    <mergeCell ref="E86:T87"/>
    <mergeCell ref="U86:Y87"/>
    <mergeCell ref="Z86:Z87"/>
    <mergeCell ref="AA86:AA87"/>
    <mergeCell ref="AB87:AB88"/>
    <mergeCell ref="AC87:AE88"/>
    <mergeCell ref="AF87:AF88"/>
    <mergeCell ref="AG87:AG88"/>
    <mergeCell ref="AC82:AE83"/>
    <mergeCell ref="AF82:AF83"/>
    <mergeCell ref="AG82:AG83"/>
    <mergeCell ref="AH82:AH83"/>
    <mergeCell ref="AI82:AI83"/>
    <mergeCell ref="AM82:BC83"/>
    <mergeCell ref="C81:D85"/>
    <mergeCell ref="E81:T82"/>
    <mergeCell ref="U81:Y82"/>
    <mergeCell ref="Z81:Z82"/>
    <mergeCell ref="AA81:AA82"/>
    <mergeCell ref="AB82:AB83"/>
    <mergeCell ref="F83:T85"/>
    <mergeCell ref="U83:Y84"/>
    <mergeCell ref="Z83:Z84"/>
    <mergeCell ref="AA83:AA84"/>
    <mergeCell ref="V85:X85"/>
    <mergeCell ref="AE85:AF85"/>
    <mergeCell ref="C75:D75"/>
    <mergeCell ref="E75:X75"/>
    <mergeCell ref="AM75:BC75"/>
    <mergeCell ref="D78:AK78"/>
    <mergeCell ref="C79:T79"/>
    <mergeCell ref="U79:Y79"/>
    <mergeCell ref="AB79:AB80"/>
    <mergeCell ref="C80:T80"/>
    <mergeCell ref="U80:Y80"/>
    <mergeCell ref="C69:S70"/>
    <mergeCell ref="T69:X69"/>
    <mergeCell ref="U70:W70"/>
    <mergeCell ref="B72:AK72"/>
    <mergeCell ref="D74:AK74"/>
    <mergeCell ref="AN74:AP74"/>
    <mergeCell ref="C64:AK64"/>
    <mergeCell ref="B66:AK66"/>
    <mergeCell ref="B67:S67"/>
    <mergeCell ref="T67:X67"/>
    <mergeCell ref="AM67:BC67"/>
    <mergeCell ref="B68:S68"/>
    <mergeCell ref="T68:X68"/>
    <mergeCell ref="AB68:AD68"/>
    <mergeCell ref="AM68:BC68"/>
    <mergeCell ref="B58:AK58"/>
    <mergeCell ref="B59:AK59"/>
    <mergeCell ref="C60:S60"/>
    <mergeCell ref="T60:Y60"/>
    <mergeCell ref="AB60:AB61"/>
    <mergeCell ref="AM60:BC61"/>
    <mergeCell ref="C61:S61"/>
    <mergeCell ref="T61:Y61"/>
    <mergeCell ref="M54:O54"/>
    <mergeCell ref="P54:Q54"/>
    <mergeCell ref="S54:T54"/>
    <mergeCell ref="AN54:AP54"/>
    <mergeCell ref="AS54:AT54"/>
    <mergeCell ref="B55:E56"/>
    <mergeCell ref="F55:F56"/>
    <mergeCell ref="G55:I56"/>
    <mergeCell ref="J55:M56"/>
    <mergeCell ref="N55:AK56"/>
    <mergeCell ref="B45:E54"/>
    <mergeCell ref="AN51:AP51"/>
    <mergeCell ref="AS51:AT51"/>
    <mergeCell ref="AN52:AP52"/>
    <mergeCell ref="AS52:AT52"/>
    <mergeCell ref="AN53:AP53"/>
    <mergeCell ref="AS53:AT53"/>
    <mergeCell ref="AE44:AI44"/>
    <mergeCell ref="AJ44:AK44"/>
    <mergeCell ref="AM44:BC44"/>
    <mergeCell ref="Y46:AJ46"/>
    <mergeCell ref="AM46:BC47"/>
    <mergeCell ref="F48:AK52"/>
    <mergeCell ref="AS49:AT49"/>
    <mergeCell ref="AN50:AP50"/>
    <mergeCell ref="AS50:AT50"/>
    <mergeCell ref="B44:E44"/>
    <mergeCell ref="G44:I44"/>
    <mergeCell ref="K44:O44"/>
    <mergeCell ref="Q44:V44"/>
    <mergeCell ref="X44:Z44"/>
    <mergeCell ref="AB44:AC44"/>
    <mergeCell ref="AM42:BC42"/>
    <mergeCell ref="B43:N43"/>
    <mergeCell ref="O43:P43"/>
    <mergeCell ref="Q43:R43"/>
    <mergeCell ref="T43:U43"/>
    <mergeCell ref="W43:X43"/>
    <mergeCell ref="Y43:Z43"/>
    <mergeCell ref="AA43:AB43"/>
    <mergeCell ref="AD43:AE43"/>
    <mergeCell ref="AI43:AJ43"/>
    <mergeCell ref="B37:C37"/>
    <mergeCell ref="D37:Z37"/>
    <mergeCell ref="AM37:BC37"/>
    <mergeCell ref="C40:AK40"/>
    <mergeCell ref="C41:AK41"/>
    <mergeCell ref="AM27:BC28"/>
    <mergeCell ref="C28:P28"/>
    <mergeCell ref="Q28:V28"/>
    <mergeCell ref="C31:AK31"/>
    <mergeCell ref="C32:AK32"/>
    <mergeCell ref="C33:AK33"/>
    <mergeCell ref="C25:P25"/>
    <mergeCell ref="Q25:V25"/>
    <mergeCell ref="Y25:Y26"/>
    <mergeCell ref="AA25:AA28"/>
    <mergeCell ref="C26:P26"/>
    <mergeCell ref="Q26:V26"/>
    <mergeCell ref="C27:P27"/>
    <mergeCell ref="Q27:V27"/>
    <mergeCell ref="C34:AK34"/>
    <mergeCell ref="Z1:AC1"/>
    <mergeCell ref="AD1:AK1"/>
    <mergeCell ref="B3:AK3"/>
    <mergeCell ref="B6:G6"/>
    <mergeCell ref="H6:AK6"/>
    <mergeCell ref="B7:G7"/>
    <mergeCell ref="H7:AK7"/>
    <mergeCell ref="L129:AA129"/>
    <mergeCell ref="L130:AA130"/>
    <mergeCell ref="AC129:AC130"/>
    <mergeCell ref="AD129:AD130"/>
    <mergeCell ref="B129:K130"/>
    <mergeCell ref="B12:G12"/>
    <mergeCell ref="H12:AK12"/>
    <mergeCell ref="B13:G13"/>
    <mergeCell ref="H13:K13"/>
    <mergeCell ref="L13:U13"/>
    <mergeCell ref="V13:Y13"/>
    <mergeCell ref="Z13:AK13"/>
    <mergeCell ref="B8:G10"/>
    <mergeCell ref="H9:AK9"/>
    <mergeCell ref="H10:AK10"/>
    <mergeCell ref="B11:G11"/>
    <mergeCell ref="B24:W24"/>
  </mergeCells>
  <phoneticPr fontId="14"/>
  <conditionalFormatting sqref="B27:Z28">
    <cfRule type="expression" dxfId="352" priority="52">
      <formula>$Y$25="○"</formula>
    </cfRule>
  </conditionalFormatting>
  <conditionalFormatting sqref="B93:AK93">
    <cfRule type="expression" dxfId="351" priority="55">
      <formula>$AI$93=""</formula>
    </cfRule>
  </conditionalFormatting>
  <conditionalFormatting sqref="B95:AK95">
    <cfRule type="expression" dxfId="350" priority="54">
      <formula>$AI$95=""</formula>
    </cfRule>
  </conditionalFormatting>
  <conditionalFormatting sqref="B117:AK125">
    <cfRule type="expression" dxfId="349" priority="56">
      <formula>$AM$116=""</formula>
    </cfRule>
  </conditionalFormatting>
  <conditionalFormatting sqref="B125:AK125">
    <cfRule type="expression" dxfId="348" priority="58">
      <formula>$S$118&lt;&gt;"×"</formula>
    </cfRule>
  </conditionalFormatting>
  <conditionalFormatting sqref="B128:AK139 B142:AK144">
    <cfRule type="expression" dxfId="347" priority="22">
      <formula>$AI$147="該当"</formula>
    </cfRule>
  </conditionalFormatting>
  <conditionalFormatting sqref="B142:AK144">
    <cfRule type="expression" dxfId="346" priority="23">
      <formula>$AM$141="表示不要"</formula>
    </cfRule>
  </conditionalFormatting>
  <conditionalFormatting sqref="B147:AK148">
    <cfRule type="expression" dxfId="345" priority="67">
      <formula>$AI$147=""</formula>
    </cfRule>
  </conditionalFormatting>
  <conditionalFormatting sqref="B150:AK151">
    <cfRule type="expression" dxfId="344" priority="68">
      <formula>$AI$150=""</formula>
    </cfRule>
  </conditionalFormatting>
  <conditionalFormatting sqref="B180:AK183">
    <cfRule type="expression" dxfId="343" priority="57">
      <formula>$AI$147="該当"</formula>
    </cfRule>
  </conditionalFormatting>
  <conditionalFormatting sqref="C103:AK103">
    <cfRule type="expression" dxfId="342" priority="66">
      <formula>$T$98&lt;&gt;"×"</formula>
    </cfRule>
  </conditionalFormatting>
  <conditionalFormatting sqref="C114:AK114">
    <cfRule type="expression" dxfId="341" priority="65">
      <formula>$T$106&lt;&gt;"×"</formula>
    </cfRule>
  </conditionalFormatting>
  <conditionalFormatting sqref="S118">
    <cfRule type="expression" dxfId="340" priority="62">
      <formula>$S$118="○"</formula>
    </cfRule>
  </conditionalFormatting>
  <conditionalFormatting sqref="T98">
    <cfRule type="expression" dxfId="339" priority="64">
      <formula>$T$98="○"</formula>
    </cfRule>
  </conditionalFormatting>
  <conditionalFormatting sqref="T106">
    <cfRule type="expression" dxfId="338" priority="63">
      <formula>$T$106="○"</formula>
    </cfRule>
  </conditionalFormatting>
  <conditionalFormatting sqref="X20:Y20">
    <cfRule type="expression" dxfId="337" priority="49">
      <formula>$Y$20&lt;&gt;"×"</formula>
    </cfRule>
  </conditionalFormatting>
  <conditionalFormatting sqref="Y25:Y26">
    <cfRule type="expression" dxfId="336" priority="53">
      <formula>$Y$25="○"</formula>
    </cfRule>
  </conditionalFormatting>
  <conditionalFormatting sqref="Z25:Z27">
    <cfRule type="expression" dxfId="335" priority="51">
      <formula>$Y$25="○"</formula>
    </cfRule>
  </conditionalFormatting>
  <conditionalFormatting sqref="AM20:BC20">
    <cfRule type="expression" dxfId="334" priority="48">
      <formula>$Y$20&lt;&gt;"×"</formula>
    </cfRule>
  </conditionalFormatting>
  <conditionalFormatting sqref="AA25:AA28">
    <cfRule type="expression" dxfId="333" priority="50">
      <formula>$Y$25="○"</formula>
    </cfRule>
  </conditionalFormatting>
  <conditionalFormatting sqref="AK210:AK214 AK217:AK228 AK231:AK232">
    <cfRule type="expression" dxfId="332" priority="33">
      <formula>$AK210=""</formula>
    </cfRule>
  </conditionalFormatting>
  <conditionalFormatting sqref="AM21:BC21">
    <cfRule type="expression" dxfId="331" priority="31">
      <formula>$Y$21="○"</formula>
    </cfRule>
  </conditionalFormatting>
  <conditionalFormatting sqref="AM27:BC28">
    <cfRule type="expression" dxfId="330" priority="30">
      <formula>OR($Y$25="○",$AA$25="○")</formula>
    </cfRule>
  </conditionalFormatting>
  <conditionalFormatting sqref="AM37:BC37">
    <cfRule type="expression" dxfId="329" priority="47">
      <formula>$AB$37&lt;&gt;"×"</formula>
    </cfRule>
  </conditionalFormatting>
  <conditionalFormatting sqref="AM42:BC42">
    <cfRule type="expression" dxfId="328" priority="46">
      <formula>$AK$42&lt;&gt;"×"</formula>
    </cfRule>
  </conditionalFormatting>
  <conditionalFormatting sqref="AM44:BC44">
    <cfRule type="expression" dxfId="327" priority="34">
      <formula>OR(AND($AM$54=FALSE,$AE$44=""),AND($AN$54=TRUE,$AE$44&lt;&gt;""))</formula>
    </cfRule>
  </conditionalFormatting>
  <conditionalFormatting sqref="AM46:BC47">
    <cfRule type="expression" dxfId="326" priority="71">
      <formula>OR(AND($AR$51=FALSE,$Y$46=""),AND($AR$51=TRUE,$Y$46&lt;&gt;""))</formula>
    </cfRule>
  </conditionalFormatting>
  <conditionalFormatting sqref="AM60:BC61">
    <cfRule type="expression" dxfId="325" priority="32">
      <formula>$AB$60="○"</formula>
    </cfRule>
  </conditionalFormatting>
  <conditionalFormatting sqref="AM67:BC67">
    <cfRule type="expression" dxfId="324" priority="29">
      <formula>$AH$67&lt;&gt;"×"</formula>
    </cfRule>
  </conditionalFormatting>
  <conditionalFormatting sqref="AM67:BC68">
    <cfRule type="expression" dxfId="323" priority="28">
      <formula>AND($AH$67&lt;&gt;"×",$AH$68&lt;&gt;"×")</formula>
    </cfRule>
  </conditionalFormatting>
  <conditionalFormatting sqref="AM68:BC68">
    <cfRule type="expression" dxfId="322" priority="44">
      <formula>$AH$68&lt;&gt;"×"</formula>
    </cfRule>
  </conditionalFormatting>
  <conditionalFormatting sqref="AM75:BC75">
    <cfRule type="expression" dxfId="321" priority="45">
      <formula>$Z$75&lt;&gt;"×"</formula>
    </cfRule>
  </conditionalFormatting>
  <conditionalFormatting sqref="AM82:BC83">
    <cfRule type="expression" dxfId="320" priority="69">
      <formula>$AI$82&lt;&gt;"×"</formula>
    </cfRule>
  </conditionalFormatting>
  <conditionalFormatting sqref="AM87:BC88">
    <cfRule type="expression" dxfId="319" priority="70">
      <formula>$AI$87&lt;&gt;"×"</formula>
    </cfRule>
  </conditionalFormatting>
  <conditionalFormatting sqref="AM103:BC103">
    <cfRule type="expression" dxfId="318" priority="41">
      <formula>OR($T$98="○",$AK$103="",$AK$103="○")</formula>
    </cfRule>
  </conditionalFormatting>
  <conditionalFormatting sqref="AM109:BC109">
    <cfRule type="expression" dxfId="317" priority="35">
      <formula>OR(AND($AR$107=FALSE,$J$109=""),AND($AR$107=TRUE,$J$109&lt;&gt;""))</formula>
    </cfRule>
  </conditionalFormatting>
  <conditionalFormatting sqref="AM111:BC111">
    <cfRule type="expression" dxfId="316" priority="36">
      <formula>OR(AND($AR$108=FALSE,$J$111=""),AND($AR$108=TRUE,$J$111&lt;&gt;""))</formula>
    </cfRule>
  </conditionalFormatting>
  <conditionalFormatting sqref="AM114:BC114">
    <cfRule type="expression" dxfId="315" priority="43">
      <formula>OR($T$106="○",$AK$114="○",$AK$114="")</formula>
    </cfRule>
  </conditionalFormatting>
  <conditionalFormatting sqref="AM120:BC122">
    <cfRule type="expression" dxfId="314" priority="37">
      <formula>OR(AND($AM$118=TRUE,OR($AR$117=TRUE,$AR$118=TRUE,$AR$119=TRUE)),$AK$125="○")</formula>
    </cfRule>
  </conditionalFormatting>
  <conditionalFormatting sqref="AM125:BC125">
    <cfRule type="expression" dxfId="313" priority="42">
      <formula>OR($S$118="○",$AK$125="○")</formula>
    </cfRule>
  </conditionalFormatting>
  <conditionalFormatting sqref="AN153:BC153">
    <cfRule type="expression" dxfId="312" priority="40">
      <formula>OR($AI$150="該当",AND($AI$147="該当",$AK$153="○"))</formula>
    </cfRule>
  </conditionalFormatting>
  <conditionalFormatting sqref="AN182:BC183">
    <cfRule type="expression" dxfId="311" priority="38">
      <formula>$AK$181&lt;&gt;"×"</formula>
    </cfRule>
  </conditionalFormatting>
  <conditionalFormatting sqref="AM187:BC187">
    <cfRule type="expression" dxfId="310" priority="39">
      <formula>$AK$187&lt;&gt;"×"</formula>
    </cfRule>
  </conditionalFormatting>
  <conditionalFormatting sqref="AN139:BC139">
    <cfRule type="expression" dxfId="309" priority="27">
      <formula>OR(AND($AM$139=FALSE),AND($AM$139=TRUE,$F$139&lt;&gt;""))</formula>
    </cfRule>
  </conditionalFormatting>
  <conditionalFormatting sqref="S143">
    <cfRule type="expression" dxfId="308" priority="24">
      <formula>$S143=""</formula>
    </cfRule>
  </conditionalFormatting>
  <conditionalFormatting sqref="AN155:BC156">
    <cfRule type="expression" dxfId="307" priority="73">
      <formula>OR($AI$150="",AND($AI$150="該当",COUNTIF($AM$154:$AM$157,TRUE)&gt;=1))</formula>
    </cfRule>
  </conditionalFormatting>
  <conditionalFormatting sqref="AN159:BC160">
    <cfRule type="expression" dxfId="306" priority="74">
      <formula>OR($AI$150="",AND($AI$150="該当",COUNTIF($AM$158:$AM$161,TRUE)&gt;=1))</formula>
    </cfRule>
  </conditionalFormatting>
  <conditionalFormatting sqref="AN163:BC165">
    <cfRule type="expression" dxfId="305" priority="75">
      <formula>OR($AI$150="",AND($AI$150="該当",COUNTIF($AM$162:$AM$166,TRUE)&gt;=1))</formula>
    </cfRule>
  </conditionalFormatting>
  <conditionalFormatting sqref="AN168:BC169">
    <cfRule type="expression" dxfId="304" priority="76">
      <formula>OR($AI$150="",AND($AI$150="該当",COUNTIF($AM$167:$AM$170,TRUE)&gt;=1))</formula>
    </cfRule>
  </conditionalFormatting>
  <conditionalFormatting sqref="AN172:BC173">
    <cfRule type="expression" dxfId="303" priority="77">
      <formula>OR($AI$150="",AND($AI$150="該当",COUNTIF($AM$171:$AM$174,TRUE)&gt;=1))</formula>
    </cfRule>
  </conditionalFormatting>
  <conditionalFormatting sqref="AN176:BC177">
    <cfRule type="expression" dxfId="302" priority="78">
      <formula>OR($AI$150="",AND($AI$150="該当",COUNTIF($AM$175:$AM$178,TRUE)&gt;=1))</formula>
    </cfRule>
  </conditionalFormatting>
  <conditionalFormatting sqref="AM20:BC21">
    <cfRule type="expression" dxfId="301" priority="20">
      <formula>AND($Y$20&lt;&gt;"×",$Y$21="○")</formula>
    </cfRule>
  </conditionalFormatting>
  <conditionalFormatting sqref="B67:AK70">
    <cfRule type="expression" dxfId="300" priority="19">
      <formula>$T$67=0</formula>
    </cfRule>
  </conditionalFormatting>
  <conditionalFormatting sqref="C78:AK90">
    <cfRule type="expression" dxfId="299" priority="18">
      <formula>$U$79=0</formula>
    </cfRule>
  </conditionalFormatting>
  <conditionalFormatting sqref="C74:AK75">
    <cfRule type="expression" dxfId="298" priority="17">
      <formula>$AR$74=""</formula>
    </cfRule>
  </conditionalFormatting>
  <conditionalFormatting sqref="B134:AK139">
    <cfRule type="expression" dxfId="297" priority="148">
      <formula>$AM$129&lt;&gt;"×"</formula>
    </cfRule>
  </conditionalFormatting>
  <conditionalFormatting sqref="AM134:BC134">
    <cfRule type="expression" dxfId="296" priority="149">
      <formula>OR($AM$129&lt;&gt;"×",$AK$134="○")</formula>
    </cfRule>
  </conditionalFormatting>
  <conditionalFormatting sqref="AD129:AD130">
    <cfRule type="expression" dxfId="295" priority="6">
      <formula>$AD$129="○"</formula>
    </cfRule>
  </conditionalFormatting>
  <conditionalFormatting sqref="AD131:AD132">
    <cfRule type="expression" dxfId="294" priority="5">
      <formula>$AD$131="○"</formula>
    </cfRule>
  </conditionalFormatting>
  <conditionalFormatting sqref="AM143:BC143">
    <cfRule type="expression" dxfId="293" priority="4">
      <formula>OR($AM$141="表示不要",$S$143="○")</formula>
    </cfRule>
  </conditionalFormatting>
  <conditionalFormatting sqref="AM144:BC144">
    <cfRule type="expression" dxfId="292" priority="3">
      <formula>OR($AM$141="表示不要",$S$144="○")</formula>
    </cfRule>
  </conditionalFormatting>
  <conditionalFormatting sqref="S144">
    <cfRule type="expression" dxfId="291" priority="26">
      <formula>$S144=""</formula>
    </cfRule>
  </conditionalFormatting>
  <conditionalFormatting sqref="AN151:BC151">
    <cfRule type="expression" dxfId="290" priority="1">
      <formula>OR($AI$147="該当",AND($AI$150="該当",$AK$153="○"))</formula>
    </cfRule>
  </conditionalFormatting>
  <dataValidations count="3">
    <dataValidation type="list" allowBlank="1" showInputMessage="1" showErrorMessage="1" sqref="M54:O54" xr:uid="{348997CA-D8A7-4FF8-ADE2-C02CF817F693}">
      <formula1>"令和,平成"</formula1>
    </dataValidation>
    <dataValidation imeMode="hiragana" allowBlank="1" showInputMessage="1" showErrorMessage="1" sqref="X203:X204 T202 U46 T47 T45" xr:uid="{A226FE8D-4A12-433D-BF82-8CAD43026B1C}"/>
    <dataValidation imeMode="halfAlpha" allowBlank="1" showInputMessage="1" showErrorMessage="1" sqref="K201:L201 E201:F201 H201:I201 B13 L13 Q43 AA43 T43 AD43" xr:uid="{DC06D2AC-3E2D-4A03-BFBB-28A94BFF2953}"/>
  </dataValidations>
  <pageMargins left="0.70866141732283472" right="0.70866141732283472" top="0.74803149606299213" bottom="0.74803149606299213" header="0.31496062992125984" footer="0.31496062992125984"/>
  <rowBreaks count="4" manualBreakCount="4">
    <brk id="41" max="37" man="1"/>
    <brk id="91" max="16383" man="1"/>
    <brk id="126" max="16383"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114300</xdr:colOff>
                    <xdr:row>36</xdr:row>
                    <xdr:rowOff>19050</xdr:rowOff>
                  </from>
                  <to>
                    <xdr:col>2</xdr:col>
                    <xdr:colOff>95250</xdr:colOff>
                    <xdr:row>36</xdr:row>
                    <xdr:rowOff>219075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190500</xdr:colOff>
                    <xdr:row>43</xdr:row>
                    <xdr:rowOff>66675</xdr:rowOff>
                  </from>
                  <to>
                    <xdr:col>6</xdr:col>
                    <xdr:colOff>19050</xdr:colOff>
                    <xdr:row>43</xdr:row>
                    <xdr:rowOff>276225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180975</xdr:colOff>
                    <xdr:row>43</xdr:row>
                    <xdr:rowOff>66675</xdr:rowOff>
                  </from>
                  <to>
                    <xdr:col>10</xdr:col>
                    <xdr:colOff>28575</xdr:colOff>
                    <xdr:row>43</xdr:row>
                    <xdr:rowOff>276225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14</xdr:col>
                    <xdr:colOff>180975</xdr:colOff>
                    <xdr:row>43</xdr:row>
                    <xdr:rowOff>66675</xdr:rowOff>
                  </from>
                  <to>
                    <xdr:col>16</xdr:col>
                    <xdr:colOff>28575</xdr:colOff>
                    <xdr:row>43</xdr:row>
                    <xdr:rowOff>276225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21</xdr:col>
                    <xdr:colOff>180975</xdr:colOff>
                    <xdr:row>43</xdr:row>
                    <xdr:rowOff>66675</xdr:rowOff>
                  </from>
                  <to>
                    <xdr:col>23</xdr:col>
                    <xdr:colOff>28575</xdr:colOff>
                    <xdr:row>43</xdr:row>
                    <xdr:rowOff>276225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25</xdr:col>
                    <xdr:colOff>180975</xdr:colOff>
                    <xdr:row>43</xdr:row>
                    <xdr:rowOff>66675</xdr:rowOff>
                  </from>
                  <to>
                    <xdr:col>27</xdr:col>
                    <xdr:colOff>19050</xdr:colOff>
                    <xdr:row>43</xdr:row>
                    <xdr:rowOff>276225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190500</xdr:colOff>
                    <xdr:row>44</xdr:row>
                    <xdr:rowOff>219075</xdr:rowOff>
                  </from>
                  <to>
                    <xdr:col>6</xdr:col>
                    <xdr:colOff>19050</xdr:colOff>
                    <xdr:row>46</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11</xdr:col>
                    <xdr:colOff>180975</xdr:colOff>
                    <xdr:row>44</xdr:row>
                    <xdr:rowOff>228600</xdr:rowOff>
                  </from>
                  <to>
                    <xdr:col>13</xdr:col>
                    <xdr:colOff>28575</xdr:colOff>
                    <xdr:row>46</xdr:row>
                    <xdr:rowOff>19050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18</xdr:col>
                    <xdr:colOff>180975</xdr:colOff>
                    <xdr:row>44</xdr:row>
                    <xdr:rowOff>228600</xdr:rowOff>
                  </from>
                  <to>
                    <xdr:col>20</xdr:col>
                    <xdr:colOff>28575</xdr:colOff>
                    <xdr:row>46</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190500</xdr:colOff>
                    <xdr:row>53</xdr:row>
                    <xdr:rowOff>28575</xdr:rowOff>
                  </from>
                  <to>
                    <xdr:col>23</xdr:col>
                    <xdr:colOff>28575</xdr:colOff>
                    <xdr:row>54</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25</xdr:col>
                    <xdr:colOff>180975</xdr:colOff>
                    <xdr:row>53</xdr:row>
                    <xdr:rowOff>28575</xdr:rowOff>
                  </from>
                  <to>
                    <xdr:col>27</xdr:col>
                    <xdr:colOff>28575</xdr:colOff>
                    <xdr:row>54</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190500</xdr:colOff>
                    <xdr:row>54</xdr:row>
                    <xdr:rowOff>152400</xdr:rowOff>
                  </from>
                  <to>
                    <xdr:col>6</xdr:col>
                    <xdr:colOff>9525</xdr:colOff>
                    <xdr:row>55</xdr:row>
                    <xdr:rowOff>76200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85725</xdr:colOff>
                    <xdr:row>97</xdr:row>
                    <xdr:rowOff>9525</xdr:rowOff>
                  </from>
                  <to>
                    <xdr:col>3</xdr:col>
                    <xdr:colOff>104775</xdr:colOff>
                    <xdr:row>97</xdr:row>
                    <xdr:rowOff>219075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12</xdr:col>
                    <xdr:colOff>76200</xdr:colOff>
                    <xdr:row>102</xdr:row>
                    <xdr:rowOff>47625</xdr:rowOff>
                  </from>
                  <to>
                    <xdr:col>13</xdr:col>
                    <xdr:colOff>104775</xdr:colOff>
                    <xdr:row>102</xdr:row>
                    <xdr:rowOff>276225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xdr:col>
                    <xdr:colOff>85725</xdr:colOff>
                    <xdr:row>104</xdr:row>
                    <xdr:rowOff>200025</xdr:rowOff>
                  </from>
                  <to>
                    <xdr:col>3</xdr:col>
                    <xdr:colOff>104775</xdr:colOff>
                    <xdr:row>106</xdr:row>
                    <xdr:rowOff>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12</xdr:col>
                    <xdr:colOff>85725</xdr:colOff>
                    <xdr:row>113</xdr:row>
                    <xdr:rowOff>47625</xdr:rowOff>
                  </from>
                  <to>
                    <xdr:col>13</xdr:col>
                    <xdr:colOff>104775</xdr:colOff>
                    <xdr:row>113</xdr:row>
                    <xdr:rowOff>257175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xdr:col>
                    <xdr:colOff>104775</xdr:colOff>
                    <xdr:row>117</xdr:row>
                    <xdr:rowOff>28575</xdr:rowOff>
                  </from>
                  <to>
                    <xdr:col>2</xdr:col>
                    <xdr:colOff>76200</xdr:colOff>
                    <xdr:row>117</xdr:row>
                    <xdr:rowOff>247650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12</xdr:col>
                    <xdr:colOff>76200</xdr:colOff>
                    <xdr:row>124</xdr:row>
                    <xdr:rowOff>57150</xdr:rowOff>
                  </from>
                  <to>
                    <xdr:col>13</xdr:col>
                    <xdr:colOff>104775</xdr:colOff>
                    <xdr:row>124</xdr:row>
                    <xdr:rowOff>295275</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7</xdr:col>
                    <xdr:colOff>0</xdr:colOff>
                    <xdr:row>107</xdr:row>
                    <xdr:rowOff>219075</xdr:rowOff>
                  </from>
                  <to>
                    <xdr:col>8</xdr:col>
                    <xdr:colOff>28575</xdr:colOff>
                    <xdr:row>108</xdr:row>
                    <xdr:rowOff>190500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7</xdr:col>
                    <xdr:colOff>0</xdr:colOff>
                    <xdr:row>109</xdr:row>
                    <xdr:rowOff>238125</xdr:rowOff>
                  </from>
                  <to>
                    <xdr:col>8</xdr:col>
                    <xdr:colOff>28575</xdr:colOff>
                    <xdr:row>110</xdr:row>
                    <xdr:rowOff>209550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5</xdr:col>
                    <xdr:colOff>190500</xdr:colOff>
                    <xdr:row>119</xdr:row>
                    <xdr:rowOff>9525</xdr:rowOff>
                  </from>
                  <to>
                    <xdr:col>7</xdr:col>
                    <xdr:colOff>0</xdr:colOff>
                    <xdr:row>119</xdr:row>
                    <xdr:rowOff>304800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5</xdr:col>
                    <xdr:colOff>190500</xdr:colOff>
                    <xdr:row>120</xdr:row>
                    <xdr:rowOff>114300</xdr:rowOff>
                  </from>
                  <to>
                    <xdr:col>7</xdr:col>
                    <xdr:colOff>0</xdr:colOff>
                    <xdr:row>120</xdr:row>
                    <xdr:rowOff>333375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5</xdr:col>
                    <xdr:colOff>190500</xdr:colOff>
                    <xdr:row>121</xdr:row>
                    <xdr:rowOff>142875</xdr:rowOff>
                  </from>
                  <to>
                    <xdr:col>7</xdr:col>
                    <xdr:colOff>0</xdr:colOff>
                    <xdr:row>121</xdr:row>
                    <xdr:rowOff>333375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4</xdr:col>
                    <xdr:colOff>190500</xdr:colOff>
                    <xdr:row>152</xdr:row>
                    <xdr:rowOff>152400</xdr:rowOff>
                  </from>
                  <to>
                    <xdr:col>6</xdr:col>
                    <xdr:colOff>0</xdr:colOff>
                    <xdr:row>154</xdr:row>
                    <xdr:rowOff>19050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4</xdr:col>
                    <xdr:colOff>190500</xdr:colOff>
                    <xdr:row>153</xdr:row>
                    <xdr:rowOff>161925</xdr:rowOff>
                  </from>
                  <to>
                    <xdr:col>6</xdr:col>
                    <xdr:colOff>0</xdr:colOff>
                    <xdr:row>155</xdr:row>
                    <xdr:rowOff>28575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190500</xdr:colOff>
                    <xdr:row>154</xdr:row>
                    <xdr:rowOff>152400</xdr:rowOff>
                  </from>
                  <to>
                    <xdr:col>6</xdr:col>
                    <xdr:colOff>0</xdr:colOff>
                    <xdr:row>156</xdr:row>
                    <xdr:rowOff>28575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190500</xdr:colOff>
                    <xdr:row>155</xdr:row>
                    <xdr:rowOff>152400</xdr:rowOff>
                  </from>
                  <to>
                    <xdr:col>6</xdr:col>
                    <xdr:colOff>0</xdr:colOff>
                    <xdr:row>157</xdr:row>
                    <xdr:rowOff>28575</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190500</xdr:colOff>
                    <xdr:row>157</xdr:row>
                    <xdr:rowOff>38100</xdr:rowOff>
                  </from>
                  <to>
                    <xdr:col>6</xdr:col>
                    <xdr:colOff>0</xdr:colOff>
                    <xdr:row>157</xdr:row>
                    <xdr:rowOff>257175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4</xdr:col>
                    <xdr:colOff>190500</xdr:colOff>
                    <xdr:row>157</xdr:row>
                    <xdr:rowOff>295275</xdr:rowOff>
                  </from>
                  <to>
                    <xdr:col>6</xdr:col>
                    <xdr:colOff>0</xdr:colOff>
                    <xdr:row>159</xdr:row>
                    <xdr:rowOff>28575</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4</xdr:col>
                    <xdr:colOff>190500</xdr:colOff>
                    <xdr:row>159</xdr:row>
                    <xdr:rowOff>142875</xdr:rowOff>
                  </from>
                  <to>
                    <xdr:col>6</xdr:col>
                    <xdr:colOff>0</xdr:colOff>
                    <xdr:row>161</xdr:row>
                    <xdr:rowOff>28575</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4</xdr:col>
                    <xdr:colOff>190500</xdr:colOff>
                    <xdr:row>160</xdr:row>
                    <xdr:rowOff>142875</xdr:rowOff>
                  </from>
                  <to>
                    <xdr:col>6</xdr:col>
                    <xdr:colOff>0</xdr:colOff>
                    <xdr:row>162</xdr:row>
                    <xdr:rowOff>28575</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4</xdr:col>
                    <xdr:colOff>190500</xdr:colOff>
                    <xdr:row>162</xdr:row>
                    <xdr:rowOff>28575</xdr:rowOff>
                  </from>
                  <to>
                    <xdr:col>6</xdr:col>
                    <xdr:colOff>0</xdr:colOff>
                    <xdr:row>162</xdr:row>
                    <xdr:rowOff>247650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4</xdr:col>
                    <xdr:colOff>190500</xdr:colOff>
                    <xdr:row>162</xdr:row>
                    <xdr:rowOff>266700</xdr:rowOff>
                  </from>
                  <to>
                    <xdr:col>6</xdr:col>
                    <xdr:colOff>0</xdr:colOff>
                    <xdr:row>164</xdr:row>
                    <xdr:rowOff>28575</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4</xdr:col>
                    <xdr:colOff>190500</xdr:colOff>
                    <xdr:row>163</xdr:row>
                    <xdr:rowOff>142875</xdr:rowOff>
                  </from>
                  <to>
                    <xdr:col>6</xdr:col>
                    <xdr:colOff>0</xdr:colOff>
                    <xdr:row>165</xdr:row>
                    <xdr:rowOff>28575</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4</xdr:col>
                    <xdr:colOff>190500</xdr:colOff>
                    <xdr:row>166</xdr:row>
                    <xdr:rowOff>28575</xdr:rowOff>
                  </from>
                  <to>
                    <xdr:col>6</xdr:col>
                    <xdr:colOff>0</xdr:colOff>
                    <xdr:row>166</xdr:row>
                    <xdr:rowOff>247650</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4</xdr:col>
                    <xdr:colOff>190500</xdr:colOff>
                    <xdr:row>166</xdr:row>
                    <xdr:rowOff>257175</xdr:rowOff>
                  </from>
                  <to>
                    <xdr:col>6</xdr:col>
                    <xdr:colOff>0</xdr:colOff>
                    <xdr:row>168</xdr:row>
                    <xdr:rowOff>28575</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190500</xdr:colOff>
                    <xdr:row>167</xdr:row>
                    <xdr:rowOff>142875</xdr:rowOff>
                  </from>
                  <to>
                    <xdr:col>6</xdr:col>
                    <xdr:colOff>0</xdr:colOff>
                    <xdr:row>169</xdr:row>
                    <xdr:rowOff>28575</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4</xdr:col>
                    <xdr:colOff>190500</xdr:colOff>
                    <xdr:row>168</xdr:row>
                    <xdr:rowOff>142875</xdr:rowOff>
                  </from>
                  <to>
                    <xdr:col>6</xdr:col>
                    <xdr:colOff>0</xdr:colOff>
                    <xdr:row>170</xdr:row>
                    <xdr:rowOff>28575</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4</xdr:col>
                    <xdr:colOff>190500</xdr:colOff>
                    <xdr:row>169</xdr:row>
                    <xdr:rowOff>142875</xdr:rowOff>
                  </from>
                  <to>
                    <xdr:col>6</xdr:col>
                    <xdr:colOff>0</xdr:colOff>
                    <xdr:row>171</xdr:row>
                    <xdr:rowOff>28575</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4</xdr:col>
                    <xdr:colOff>190500</xdr:colOff>
                    <xdr:row>171</xdr:row>
                    <xdr:rowOff>28575</xdr:rowOff>
                  </from>
                  <to>
                    <xdr:col>6</xdr:col>
                    <xdr:colOff>0</xdr:colOff>
                    <xdr:row>171</xdr:row>
                    <xdr:rowOff>228600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4</xdr:col>
                    <xdr:colOff>190500</xdr:colOff>
                    <xdr:row>171</xdr:row>
                    <xdr:rowOff>257175</xdr:rowOff>
                  </from>
                  <to>
                    <xdr:col>6</xdr:col>
                    <xdr:colOff>0</xdr:colOff>
                    <xdr:row>173</xdr:row>
                    <xdr:rowOff>28575</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4</xdr:col>
                    <xdr:colOff>190500</xdr:colOff>
                    <xdr:row>174</xdr:row>
                    <xdr:rowOff>142875</xdr:rowOff>
                  </from>
                  <to>
                    <xdr:col>6</xdr:col>
                    <xdr:colOff>0</xdr:colOff>
                    <xdr:row>176</xdr:row>
                    <xdr:rowOff>28575</xdr:rowOff>
                  </to>
                </anchor>
              </controlPr>
            </control>
          </mc:Choice>
        </mc:AlternateContent>
        <mc:AlternateContent xmlns:mc="http://schemas.openxmlformats.org/markup-compatibility/2006">
          <mc:Choice Requires="x14">
            <control shapeId="35887" r:id="rId50" name="Check Box 47">
              <controlPr defaultSize="0" autoFill="0" autoLine="0" autoPict="0">
                <anchor moveWithCells="1">
                  <from>
                    <xdr:col>4</xdr:col>
                    <xdr:colOff>190500</xdr:colOff>
                    <xdr:row>175</xdr:row>
                    <xdr:rowOff>142875</xdr:rowOff>
                  </from>
                  <to>
                    <xdr:col>6</xdr:col>
                    <xdr:colOff>0</xdr:colOff>
                    <xdr:row>177</xdr:row>
                    <xdr:rowOff>28575</xdr:rowOff>
                  </to>
                </anchor>
              </controlPr>
            </control>
          </mc:Choice>
        </mc:AlternateContent>
        <mc:AlternateContent xmlns:mc="http://schemas.openxmlformats.org/markup-compatibility/2006">
          <mc:Choice Requires="x14">
            <control shapeId="35888" r:id="rId51" name="Check Box 48">
              <controlPr defaultSize="0" autoFill="0" autoLine="0" autoPict="0">
                <anchor moveWithCells="1">
                  <from>
                    <xdr:col>4</xdr:col>
                    <xdr:colOff>190500</xdr:colOff>
                    <xdr:row>176</xdr:row>
                    <xdr:rowOff>142875</xdr:rowOff>
                  </from>
                  <to>
                    <xdr:col>6</xdr:col>
                    <xdr:colOff>0</xdr:colOff>
                    <xdr:row>178</xdr:row>
                    <xdr:rowOff>28575</xdr:rowOff>
                  </to>
                </anchor>
              </controlPr>
            </control>
          </mc:Choice>
        </mc:AlternateContent>
        <mc:AlternateContent xmlns:mc="http://schemas.openxmlformats.org/markup-compatibility/2006">
          <mc:Choice Requires="x14">
            <control shapeId="35889" r:id="rId52" name="Check Box 49">
              <controlPr defaultSize="0" autoFill="0" autoLine="0" autoPict="0">
                <anchor moveWithCells="1">
                  <from>
                    <xdr:col>4</xdr:col>
                    <xdr:colOff>200025</xdr:colOff>
                    <xdr:row>181</xdr:row>
                    <xdr:rowOff>47625</xdr:rowOff>
                  </from>
                  <to>
                    <xdr:col>6</xdr:col>
                    <xdr:colOff>9525</xdr:colOff>
                    <xdr:row>181</xdr:row>
                    <xdr:rowOff>266700</xdr:rowOff>
                  </to>
                </anchor>
              </controlPr>
            </control>
          </mc:Choice>
        </mc:AlternateContent>
        <mc:AlternateContent xmlns:mc="http://schemas.openxmlformats.org/markup-compatibility/2006">
          <mc:Choice Requires="x14">
            <control shapeId="35890" r:id="rId53" name="Check Box 50">
              <controlPr defaultSize="0" autoFill="0" autoLine="0" autoPict="0">
                <anchor moveWithCells="1">
                  <from>
                    <xdr:col>4</xdr:col>
                    <xdr:colOff>200025</xdr:colOff>
                    <xdr:row>182</xdr:row>
                    <xdr:rowOff>9525</xdr:rowOff>
                  </from>
                  <to>
                    <xdr:col>6</xdr:col>
                    <xdr:colOff>19050</xdr:colOff>
                    <xdr:row>182</xdr:row>
                    <xdr:rowOff>228600</xdr:rowOff>
                  </to>
                </anchor>
              </controlPr>
            </control>
          </mc:Choice>
        </mc:AlternateContent>
        <mc:AlternateContent xmlns:mc="http://schemas.openxmlformats.org/markup-compatibility/2006">
          <mc:Choice Requires="x14">
            <control shapeId="35891" r:id="rId54" name="Check Box 51">
              <controlPr defaultSize="0" autoFill="0" autoLine="0" autoPict="0">
                <anchor moveWithCells="1">
                  <from>
                    <xdr:col>1</xdr:col>
                    <xdr:colOff>9525</xdr:colOff>
                    <xdr:row>187</xdr:row>
                    <xdr:rowOff>47625</xdr:rowOff>
                  </from>
                  <to>
                    <xdr:col>1</xdr:col>
                    <xdr:colOff>219075</xdr:colOff>
                    <xdr:row>187</xdr:row>
                    <xdr:rowOff>257175</xdr:rowOff>
                  </to>
                </anchor>
              </controlPr>
            </control>
          </mc:Choice>
        </mc:AlternateContent>
        <mc:AlternateContent xmlns:mc="http://schemas.openxmlformats.org/markup-compatibility/2006">
          <mc:Choice Requires="x14">
            <control shapeId="35892" r:id="rId55" name="Check Box 52">
              <controlPr defaultSize="0" autoFill="0" autoLine="0" autoPict="0">
                <anchor moveWithCells="1">
                  <from>
                    <xdr:col>1</xdr:col>
                    <xdr:colOff>9525</xdr:colOff>
                    <xdr:row>188</xdr:row>
                    <xdr:rowOff>114300</xdr:rowOff>
                  </from>
                  <to>
                    <xdr:col>1</xdr:col>
                    <xdr:colOff>209550</xdr:colOff>
                    <xdr:row>188</xdr:row>
                    <xdr:rowOff>342900</xdr:rowOff>
                  </to>
                </anchor>
              </controlPr>
            </control>
          </mc:Choice>
        </mc:AlternateContent>
        <mc:AlternateContent xmlns:mc="http://schemas.openxmlformats.org/markup-compatibility/2006">
          <mc:Choice Requires="x14">
            <control shapeId="35893" r:id="rId56" name="Check Box 53">
              <controlPr defaultSize="0" autoFill="0" autoLine="0" autoPict="0">
                <anchor moveWithCells="1">
                  <from>
                    <xdr:col>1</xdr:col>
                    <xdr:colOff>9525</xdr:colOff>
                    <xdr:row>189</xdr:row>
                    <xdr:rowOff>104775</xdr:rowOff>
                  </from>
                  <to>
                    <xdr:col>1</xdr:col>
                    <xdr:colOff>219075</xdr:colOff>
                    <xdr:row>189</xdr:row>
                    <xdr:rowOff>333375</xdr:rowOff>
                  </to>
                </anchor>
              </controlPr>
            </control>
          </mc:Choice>
        </mc:AlternateContent>
        <mc:AlternateContent xmlns:mc="http://schemas.openxmlformats.org/markup-compatibility/2006">
          <mc:Choice Requires="x14">
            <control shapeId="35894" r:id="rId57" name="Check Box 54">
              <controlPr defaultSize="0" autoFill="0" autoLine="0" autoPict="0">
                <anchor moveWithCells="1">
                  <from>
                    <xdr:col>1</xdr:col>
                    <xdr:colOff>9525</xdr:colOff>
                    <xdr:row>190</xdr:row>
                    <xdr:rowOff>19050</xdr:rowOff>
                  </from>
                  <to>
                    <xdr:col>1</xdr:col>
                    <xdr:colOff>219075</xdr:colOff>
                    <xdr:row>190</xdr:row>
                    <xdr:rowOff>247650</xdr:rowOff>
                  </to>
                </anchor>
              </controlPr>
            </control>
          </mc:Choice>
        </mc:AlternateContent>
        <mc:AlternateContent xmlns:mc="http://schemas.openxmlformats.org/markup-compatibility/2006">
          <mc:Choice Requires="x14">
            <control shapeId="35895" r:id="rId58" name="Check Box 55">
              <controlPr defaultSize="0" autoFill="0" autoLine="0" autoPict="0">
                <anchor moveWithCells="1">
                  <from>
                    <xdr:col>1</xdr:col>
                    <xdr:colOff>9525</xdr:colOff>
                    <xdr:row>191</xdr:row>
                    <xdr:rowOff>19050</xdr:rowOff>
                  </from>
                  <to>
                    <xdr:col>1</xdr:col>
                    <xdr:colOff>219075</xdr:colOff>
                    <xdr:row>191</xdr:row>
                    <xdr:rowOff>247650</xdr:rowOff>
                  </to>
                </anchor>
              </controlPr>
            </control>
          </mc:Choice>
        </mc:AlternateContent>
        <mc:AlternateContent xmlns:mc="http://schemas.openxmlformats.org/markup-compatibility/2006">
          <mc:Choice Requires="x14">
            <control shapeId="35896" r:id="rId59" name="Check Box 56">
              <controlPr defaultSize="0" autoFill="0" autoLine="0" autoPict="0">
                <anchor moveWithCells="1">
                  <from>
                    <xdr:col>1</xdr:col>
                    <xdr:colOff>9525</xdr:colOff>
                    <xdr:row>191</xdr:row>
                    <xdr:rowOff>266700</xdr:rowOff>
                  </from>
                  <to>
                    <xdr:col>1</xdr:col>
                    <xdr:colOff>219075</xdr:colOff>
                    <xdr:row>193</xdr:row>
                    <xdr:rowOff>28575</xdr:rowOff>
                  </to>
                </anchor>
              </controlPr>
            </control>
          </mc:Choice>
        </mc:AlternateContent>
        <mc:AlternateContent xmlns:mc="http://schemas.openxmlformats.org/markup-compatibility/2006">
          <mc:Choice Requires="x14">
            <control shapeId="35897" r:id="rId60" name="Check Box 57">
              <controlPr defaultSize="0" autoFill="0" autoLine="0" autoPict="0">
                <anchor moveWithCells="1">
                  <from>
                    <xdr:col>2</xdr:col>
                    <xdr:colOff>85725</xdr:colOff>
                    <xdr:row>74</xdr:row>
                    <xdr:rowOff>28575</xdr:rowOff>
                  </from>
                  <to>
                    <xdr:col>3</xdr:col>
                    <xdr:colOff>104775</xdr:colOff>
                    <xdr:row>74</xdr:row>
                    <xdr:rowOff>247650</xdr:rowOff>
                  </to>
                </anchor>
              </controlPr>
            </control>
          </mc:Choice>
        </mc:AlternateContent>
        <mc:AlternateContent xmlns:mc="http://schemas.openxmlformats.org/markup-compatibility/2006">
          <mc:Choice Requires="x14">
            <control shapeId="35898" r:id="rId61" name="Check Box 58">
              <controlPr defaultSize="0" autoFill="0" autoLine="0" autoPict="0">
                <anchor moveWithCells="1">
                  <from>
                    <xdr:col>1</xdr:col>
                    <xdr:colOff>219075</xdr:colOff>
                    <xdr:row>134</xdr:row>
                    <xdr:rowOff>142875</xdr:rowOff>
                  </from>
                  <to>
                    <xdr:col>2</xdr:col>
                    <xdr:colOff>190500</xdr:colOff>
                    <xdr:row>136</xdr:row>
                    <xdr:rowOff>38100</xdr:rowOff>
                  </to>
                </anchor>
              </controlPr>
            </control>
          </mc:Choice>
        </mc:AlternateContent>
        <mc:AlternateContent xmlns:mc="http://schemas.openxmlformats.org/markup-compatibility/2006">
          <mc:Choice Requires="x14">
            <control shapeId="35899" r:id="rId62" name="Check Box 59">
              <controlPr defaultSize="0" autoFill="0" autoLine="0" autoPict="0">
                <anchor moveWithCells="1">
                  <from>
                    <xdr:col>1</xdr:col>
                    <xdr:colOff>219075</xdr:colOff>
                    <xdr:row>135</xdr:row>
                    <xdr:rowOff>161925</xdr:rowOff>
                  </from>
                  <to>
                    <xdr:col>2</xdr:col>
                    <xdr:colOff>171450</xdr:colOff>
                    <xdr:row>137</xdr:row>
                    <xdr:rowOff>38100</xdr:rowOff>
                  </to>
                </anchor>
              </controlPr>
            </control>
          </mc:Choice>
        </mc:AlternateContent>
        <mc:AlternateContent xmlns:mc="http://schemas.openxmlformats.org/markup-compatibility/2006">
          <mc:Choice Requires="x14">
            <control shapeId="35900" r:id="rId63" name="Check Box 60">
              <controlPr defaultSize="0" autoFill="0" autoLine="0" autoPict="0">
                <anchor moveWithCells="1">
                  <from>
                    <xdr:col>1</xdr:col>
                    <xdr:colOff>219075</xdr:colOff>
                    <xdr:row>137</xdr:row>
                    <xdr:rowOff>28575</xdr:rowOff>
                  </from>
                  <to>
                    <xdr:col>2</xdr:col>
                    <xdr:colOff>171450</xdr:colOff>
                    <xdr:row>137</xdr:row>
                    <xdr:rowOff>314325</xdr:rowOff>
                  </to>
                </anchor>
              </controlPr>
            </control>
          </mc:Choice>
        </mc:AlternateContent>
        <mc:AlternateContent xmlns:mc="http://schemas.openxmlformats.org/markup-compatibility/2006">
          <mc:Choice Requires="x14">
            <control shapeId="35901" r:id="rId64" name="Check Box 61">
              <controlPr defaultSize="0" autoFill="0" autoLine="0" autoPict="0">
                <anchor moveWithCells="1">
                  <from>
                    <xdr:col>1</xdr:col>
                    <xdr:colOff>219075</xdr:colOff>
                    <xdr:row>137</xdr:row>
                    <xdr:rowOff>295275</xdr:rowOff>
                  </from>
                  <to>
                    <xdr:col>2</xdr:col>
                    <xdr:colOff>171450</xdr:colOff>
                    <xdr:row>139</xdr:row>
                    <xdr:rowOff>38100</xdr:rowOff>
                  </to>
                </anchor>
              </controlPr>
            </control>
          </mc:Choice>
        </mc:AlternateContent>
        <mc:AlternateContent xmlns:mc="http://schemas.openxmlformats.org/markup-compatibility/2006">
          <mc:Choice Requires="x14">
            <control shapeId="35916" r:id="rId65" name="Check Box 76">
              <controlPr defaultSize="0" autoFill="0" autoLine="0" autoPict="0">
                <anchor moveWithCells="1">
                  <from>
                    <xdr:col>4</xdr:col>
                    <xdr:colOff>190500</xdr:colOff>
                    <xdr:row>164</xdr:row>
                    <xdr:rowOff>152400</xdr:rowOff>
                  </from>
                  <to>
                    <xdr:col>6</xdr:col>
                    <xdr:colOff>0</xdr:colOff>
                    <xdr:row>166</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8C0C-A231-47F1-B857-16EC40FB01E5}">
  <sheetPr>
    <pageSetUpPr fitToPage="1"/>
  </sheetPr>
  <dimension ref="A1:CJ73"/>
  <sheetViews>
    <sheetView showGridLines="0" view="pageBreakPreview" topLeftCell="A33"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2331</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6"/>
      <c r="AR2" s="43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4"/>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37" t="s">
        <v>2110</v>
      </c>
      <c r="F15" s="54">
        <v>4</v>
      </c>
      <c r="G15" s="437" t="s">
        <v>2111</v>
      </c>
      <c r="H15" s="1059" t="s">
        <v>2112</v>
      </c>
      <c r="I15" s="1059"/>
      <c r="J15" s="1072"/>
      <c r="K15" s="54">
        <v>7</v>
      </c>
      <c r="L15" s="437" t="s">
        <v>2110</v>
      </c>
      <c r="M15" s="54">
        <v>3</v>
      </c>
      <c r="N15" s="437" t="s">
        <v>2111</v>
      </c>
      <c r="O15" s="437" t="s">
        <v>2113</v>
      </c>
      <c r="P15" s="104">
        <f>(K15*12+M15)-(D15*12+F15)+1</f>
        <v>12</v>
      </c>
      <c r="Q15" s="1059" t="s">
        <v>2114</v>
      </c>
      <c r="R15" s="1059"/>
      <c r="S15" s="105" t="s">
        <v>69</v>
      </c>
      <c r="U15" s="434"/>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4"/>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35"/>
      <c r="U17" s="4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3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3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3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3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3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3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3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3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3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3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5"/>
      <c r="AB42" s="435"/>
      <c r="AC42" s="136"/>
      <c r="AD42" s="1032" t="s">
        <v>15</v>
      </c>
      <c r="AE42" s="1032"/>
      <c r="AF42" s="1032"/>
      <c r="AG42" s="1032"/>
      <c r="AH42" s="1032"/>
      <c r="AI42" s="435"/>
      <c r="AJ42" s="4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SUM(事業所個票９!BU51)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57" priority="24">
      <formula>OR($AS$36="－",$AS$36="")</formula>
    </cfRule>
  </conditionalFormatting>
  <conditionalFormatting sqref="AS40:BH42">
    <cfRule type="expression" dxfId="56" priority="23">
      <formula>OR($AS$40="－",$AS$40="")</formula>
    </cfRule>
  </conditionalFormatting>
  <conditionalFormatting sqref="AS44:BH45">
    <cfRule type="expression" dxfId="55" priority="22">
      <formula>OR($AS$44="－",$AS$44="")</formula>
    </cfRule>
  </conditionalFormatting>
  <conditionalFormatting sqref="V21:AP22">
    <cfRule type="expression" dxfId="54" priority="25">
      <formula>$L$9="ベア加算"</formula>
    </cfRule>
  </conditionalFormatting>
  <conditionalFormatting sqref="B21:U22">
    <cfRule type="expression" dxfId="53" priority="26">
      <formula>$L$9="ベア加算"</formula>
    </cfRule>
  </conditionalFormatting>
  <conditionalFormatting sqref="B12:S12">
    <cfRule type="expression" dxfId="52" priority="21">
      <formula>OR($B$9="",$G$9="",$L$9="")</formula>
    </cfRule>
  </conditionalFormatting>
  <conditionalFormatting sqref="V10:AP12">
    <cfRule type="expression" dxfId="51" priority="20">
      <formula>$V$11=""</formula>
    </cfRule>
  </conditionalFormatting>
  <conditionalFormatting sqref="V13:AP16">
    <cfRule type="expression" dxfId="50" priority="19">
      <formula>$V$14=""</formula>
    </cfRule>
  </conditionalFormatting>
  <conditionalFormatting sqref="AS20:BH22">
    <cfRule type="expression" dxfId="49" priority="27">
      <formula>OR($AS$20="－",$AS$20="")</formula>
    </cfRule>
  </conditionalFormatting>
  <conditionalFormatting sqref="AT14:AZ16">
    <cfRule type="expression" dxfId="48" priority="18">
      <formula>$V$14=""</formula>
    </cfRule>
  </conditionalFormatting>
  <conditionalFormatting sqref="AT11:AZ12">
    <cfRule type="expression" dxfId="47" priority="17">
      <formula>$V$11=""</formula>
    </cfRule>
  </conditionalFormatting>
  <conditionalFormatting sqref="P5">
    <cfRule type="expression" dxfId="46" priority="16">
      <formula>OR($Y$5="訪問型サービス（総合事業）",$Y$5="通所型サービス（総合事業）")</formula>
    </cfRule>
  </conditionalFormatting>
  <conditionalFormatting sqref="P15">
    <cfRule type="expression" dxfId="45" priority="15">
      <formula>OR($P$15&lt;1,$P$15&gt;12)</formula>
    </cfRule>
  </conditionalFormatting>
  <conditionalFormatting sqref="B8:S11 V7:Z16 AA8:AP9 AA11:AP12 AA14:AP16 V20:Z45">
    <cfRule type="expression" dxfId="44" priority="14">
      <formula>$F$15&lt;&gt;4</formula>
    </cfRule>
  </conditionalFormatting>
  <conditionalFormatting sqref="AA21:AB45 AA48:AB50">
    <cfRule type="expression" dxfId="43" priority="29">
      <formula>AND($F$15&lt;&gt;4,$F$15&lt;&gt;5)</formula>
    </cfRule>
  </conditionalFormatting>
  <conditionalFormatting sqref="AC20:AH45">
    <cfRule type="expression" dxfId="42" priority="2">
      <formula>AND($F$15&lt;&gt;4,$F$15&lt;&gt;5)</formula>
    </cfRule>
  </conditionalFormatting>
  <conditionalFormatting sqref="V7:Z16 AA8:AP9 AA11:AP12 AA14:AP16 V20:Z45">
    <cfRule type="expression" dxfId="41" priority="13">
      <formula>$B$9="処遇加算なし"</formula>
    </cfRule>
  </conditionalFormatting>
  <conditionalFormatting sqref="G9:S9">
    <cfRule type="expression" dxfId="40" priority="12">
      <formula>$B$9="処遇加算なし"</formula>
    </cfRule>
  </conditionalFormatting>
  <conditionalFormatting sqref="G10:S11">
    <cfRule type="expression" dxfId="39" priority="11">
      <formula>$B$9="処遇加算なし"</formula>
    </cfRule>
  </conditionalFormatting>
  <conditionalFormatting sqref="AD24:AH24">
    <cfRule type="expression" dxfId="38" priority="10">
      <formula>AND($F$15&lt;&gt;4,$F$15&lt;&gt;5)</formula>
    </cfRule>
  </conditionalFormatting>
  <conditionalFormatting sqref="AD28:AH28">
    <cfRule type="expression" dxfId="37" priority="9">
      <formula>AND($F$15&lt;&gt;4,$F$15&lt;&gt;5)</formula>
    </cfRule>
  </conditionalFormatting>
  <conditionalFormatting sqref="AD32:AH32">
    <cfRule type="expression" dxfId="36" priority="8">
      <formula>AND($F$15&lt;&gt;4,$F$15&lt;&gt;5)</formula>
    </cfRule>
  </conditionalFormatting>
  <conditionalFormatting sqref="AS24:BH26">
    <cfRule type="expression" dxfId="35" priority="7">
      <formula>OR($AS$24="－",$AS$24="")</formula>
    </cfRule>
  </conditionalFormatting>
  <conditionalFormatting sqref="AS28:BH30">
    <cfRule type="expression" dxfId="34" priority="6">
      <formula>OR($AS$28="－",$AS$28="")</formula>
    </cfRule>
  </conditionalFormatting>
  <conditionalFormatting sqref="AS32:BH34">
    <cfRule type="expression" dxfId="33" priority="5">
      <formula>OR($AS$32="－",$AS$32="")</formula>
    </cfRule>
  </conditionalFormatting>
  <conditionalFormatting sqref="AL41:AP41">
    <cfRule type="expression" dxfId="32" priority="4">
      <formula>$AP$62=2</formula>
    </cfRule>
  </conditionalFormatting>
  <conditionalFormatting sqref="AD41:AH41">
    <cfRule type="expression" dxfId="31" priority="3">
      <formula>$AH$62=2</formula>
    </cfRule>
  </conditionalFormatting>
  <conditionalFormatting sqref="AG37:AH37">
    <cfRule type="expression" dxfId="30"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9"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2F33E8BE-3016-4381-A46B-A5CA723E756D}">
      <formula1>サービス名</formula1>
    </dataValidation>
    <dataValidation type="list" allowBlank="1" showInputMessage="1" showErrorMessage="1" sqref="M5:O5" xr:uid="{559BE069-5C60-45CC-A873-323B2FCA9606}">
      <formula1>INDIRECT(J5)</formula1>
    </dataValidation>
    <dataValidation type="list" allowBlank="1" showInputMessage="1" showErrorMessage="1" sqref="M15:M16" xr:uid="{738C8AAE-E3C3-4148-B1B2-1286DA18F192}">
      <formula1>"1,2,3,6,7,8,9,10,11,12"</formula1>
    </dataValidation>
    <dataValidation type="list" allowBlank="1" showInputMessage="1" showErrorMessage="1" sqref="K15:K16 D15:D16" xr:uid="{D25913DB-E75D-4E66-BB82-66A93F2C50A3}">
      <formula1>"6,7"</formula1>
    </dataValidation>
    <dataValidation type="textLength" operator="equal" allowBlank="1" showInputMessage="1" showErrorMessage="1" error="10桁の介護保険事業所番号を入力してください。_x000a_（桁数が異なるとエラーになります）" sqref="B5:F5" xr:uid="{23851A93-A706-409C-8765-48BB1A2EAC8C}">
      <formula1>10</formula1>
    </dataValidation>
    <dataValidation type="list" allowBlank="1" showInputMessage="1" showErrorMessage="1" sqref="AD41:AH41" xr:uid="{11AF15C9-4748-4B74-A7EC-04032A4CD823}">
      <formula1>INDIRECT(BF1)</formula1>
    </dataValidation>
    <dataValidation type="list" allowBlank="1" showInputMessage="1" showErrorMessage="1" sqref="AL41:AP41" xr:uid="{6A76D080-A2A2-43A8-8CA2-1695D397043D}">
      <formula1>INDIRECT(BF1)</formula1>
    </dataValidation>
    <dataValidation type="whole" operator="greaterThanOrEqual" allowBlank="1" showInputMessage="1" showErrorMessage="1" prompt="要件を満たす職員数を記入してください。" sqref="AG37:AH37 AO37:AP37" xr:uid="{049AEE97-8688-44F1-9CC1-6C6F02BEAA23}">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836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5837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5837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5837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5837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5837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5837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5837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5837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5838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5838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5838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5838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58384"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58385"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58386"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58387"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5838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58389"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5839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58391"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58392"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5839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8394"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5839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5839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5839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5839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5839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5840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5840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58402"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58403"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58404"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58405"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58406"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58407"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58408"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58409"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58410"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58411"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58412"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58413"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58414"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58415"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58416"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58417"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E7A3255-3B8E-42B7-9E2F-D94F89D97870}">
          <x14:formula1>
            <xm:f>【参考】数式用3!$A$3:$A$49</xm:f>
          </x14:formula1>
          <xm:sqref>J5:L5</xm:sqref>
        </x14:dataValidation>
        <x14:dataValidation type="list" allowBlank="1" showInputMessage="1" showErrorMessage="1" xr:uid="{C933EE54-D604-41C0-B2B9-96FE707959DA}">
          <x14:formula1>
            <xm:f>【参考】数式用!$I$4:$J$4</xm:f>
          </x14:formula1>
          <xm:sqref>L9</xm:sqref>
        </x14:dataValidation>
        <x14:dataValidation type="list" allowBlank="1" showInputMessage="1" showErrorMessage="1" xr:uid="{4646EA56-BFBC-4337-A2C6-217EBD4A287C}">
          <x14:formula1>
            <xm:f>【参考】数式用!$F$4:$H$4</xm:f>
          </x14:formula1>
          <xm:sqref>G9</xm:sqref>
        </x14:dataValidation>
        <x14:dataValidation type="list" allowBlank="1" showInputMessage="1" showErrorMessage="1" xr:uid="{18BB2326-FA60-4BA8-B98B-D3575ECB3F09}">
          <x14:formula1>
            <xm:f>【参考】数式用!$B$4:$E$4</xm:f>
          </x14:formula1>
          <xm:sqref>B9:F9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0EB70-EC15-47BC-B84C-E955A74883FF}">
  <sheetPr>
    <pageSetUpPr fitToPage="1"/>
  </sheetPr>
  <dimension ref="A1:CJ73"/>
  <sheetViews>
    <sheetView showGridLines="0" view="pageBreakPreview" topLeftCell="A39"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2332</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0"/>
      <c r="AR2" s="430"/>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26"/>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29" t="s">
        <v>2110</v>
      </c>
      <c r="F15" s="54">
        <v>4</v>
      </c>
      <c r="G15" s="429" t="s">
        <v>2111</v>
      </c>
      <c r="H15" s="1059" t="s">
        <v>2112</v>
      </c>
      <c r="I15" s="1059"/>
      <c r="J15" s="1072"/>
      <c r="K15" s="54">
        <v>7</v>
      </c>
      <c r="L15" s="429" t="s">
        <v>2110</v>
      </c>
      <c r="M15" s="54">
        <v>3</v>
      </c>
      <c r="N15" s="429" t="s">
        <v>2111</v>
      </c>
      <c r="O15" s="429" t="s">
        <v>2113</v>
      </c>
      <c r="P15" s="104">
        <f>(K15*12+M15)-(D15*12+F15)+1</f>
        <v>12</v>
      </c>
      <c r="Q15" s="1059" t="s">
        <v>2114</v>
      </c>
      <c r="R15" s="1059"/>
      <c r="S15" s="105" t="s">
        <v>69</v>
      </c>
      <c r="U15" s="426"/>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26"/>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27"/>
      <c r="U17" s="427"/>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2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2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2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2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2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2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2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2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2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2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2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2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2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27"/>
      <c r="AB42" s="427"/>
      <c r="AC42" s="136"/>
      <c r="AD42" s="1032" t="s">
        <v>15</v>
      </c>
      <c r="AE42" s="1032"/>
      <c r="AF42" s="1032"/>
      <c r="AG42" s="1032"/>
      <c r="AH42" s="1032"/>
      <c r="AI42" s="427"/>
      <c r="AJ42" s="427"/>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2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2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SUM(事業所個票10!BU51)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U62:Y62"/>
    <mergeCell ref="AC62:AG62"/>
    <mergeCell ref="AK62:AO62"/>
    <mergeCell ref="AS62:AV62"/>
    <mergeCell ref="AW62:AZ62"/>
    <mergeCell ref="U63:Y63"/>
    <mergeCell ref="AC63:AG63"/>
    <mergeCell ref="AK63:AO63"/>
    <mergeCell ref="AS63:AV63"/>
    <mergeCell ref="AW63:AZ63"/>
    <mergeCell ref="U60:Y60"/>
    <mergeCell ref="AC60:AG60"/>
    <mergeCell ref="AK60:AO60"/>
    <mergeCell ref="AS60:AV60"/>
    <mergeCell ref="AW60:AZ60"/>
    <mergeCell ref="U61:Y61"/>
    <mergeCell ref="AC61:AG61"/>
    <mergeCell ref="AK61:AO61"/>
    <mergeCell ref="AS61:AV61"/>
    <mergeCell ref="AW61:AZ61"/>
    <mergeCell ref="U58:Y58"/>
    <mergeCell ref="AC58:AG58"/>
    <mergeCell ref="AK58:AO58"/>
    <mergeCell ref="AS58:AV58"/>
    <mergeCell ref="AW58:AZ58"/>
    <mergeCell ref="U59:Y59"/>
    <mergeCell ref="AC59:AG59"/>
    <mergeCell ref="AK59:AO59"/>
    <mergeCell ref="AS59:AV59"/>
    <mergeCell ref="AW59:AZ59"/>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AW51:AZ51"/>
    <mergeCell ref="BA51:BD51"/>
    <mergeCell ref="BE51:BH51"/>
    <mergeCell ref="BI51:BL51"/>
    <mergeCell ref="BN51:BS51"/>
    <mergeCell ref="BV51:CA51"/>
    <mergeCell ref="BI50:BL50"/>
    <mergeCell ref="BN50:BS50"/>
    <mergeCell ref="BV50:CA50"/>
    <mergeCell ref="AW50:AZ50"/>
    <mergeCell ref="BA50:BD50"/>
    <mergeCell ref="BE50:BH50"/>
    <mergeCell ref="B51:F52"/>
    <mergeCell ref="G51:J51"/>
    <mergeCell ref="L51:O51"/>
    <mergeCell ref="Q51:T51"/>
    <mergeCell ref="V51:Y51"/>
    <mergeCell ref="AC51:AG51"/>
    <mergeCell ref="AS51:AV51"/>
    <mergeCell ref="V50:Z50"/>
    <mergeCell ref="AC50:AH50"/>
    <mergeCell ref="AS50:AV50"/>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47:AH47"/>
    <mergeCell ref="B44:F45"/>
    <mergeCell ref="G44:T45"/>
    <mergeCell ref="W44:Z44"/>
    <mergeCell ref="AA44:AB45"/>
    <mergeCell ref="AD44:AH44"/>
    <mergeCell ref="AI44:AJ45"/>
    <mergeCell ref="BA48:BD48"/>
    <mergeCell ref="BE48:BP48"/>
    <mergeCell ref="AS48:AV48"/>
    <mergeCell ref="AW48:AZ48"/>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5:F5"/>
    <mergeCell ref="G5:I5"/>
    <mergeCell ref="J5:L5"/>
    <mergeCell ref="M5:O5"/>
    <mergeCell ref="P5:X5"/>
    <mergeCell ref="Y5:AD5"/>
    <mergeCell ref="AM4:AP4"/>
    <mergeCell ref="AT4:AT7"/>
    <mergeCell ref="AU4:AU7"/>
    <mergeCell ref="AE5:AH5"/>
    <mergeCell ref="AI5:AL5"/>
    <mergeCell ref="AM5:AP5"/>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s>
  <phoneticPr fontId="6"/>
  <conditionalFormatting sqref="AS36:BH38">
    <cfRule type="expression" dxfId="28" priority="24">
      <formula>OR($AS$36="－",$AS$36="")</formula>
    </cfRule>
  </conditionalFormatting>
  <conditionalFormatting sqref="AS40:BH42">
    <cfRule type="expression" dxfId="27" priority="23">
      <formula>OR($AS$40="－",$AS$40="")</formula>
    </cfRule>
  </conditionalFormatting>
  <conditionalFormatting sqref="AS44:BH45">
    <cfRule type="expression" dxfId="26" priority="22">
      <formula>OR($AS$44="－",$AS$44="")</formula>
    </cfRule>
  </conditionalFormatting>
  <conditionalFormatting sqref="V21:AP22">
    <cfRule type="expression" dxfId="25" priority="25">
      <formula>$L$9="ベア加算"</formula>
    </cfRule>
  </conditionalFormatting>
  <conditionalFormatting sqref="B21:U22">
    <cfRule type="expression" dxfId="24" priority="26">
      <formula>$L$9="ベア加算"</formula>
    </cfRule>
  </conditionalFormatting>
  <conditionalFormatting sqref="B12:S12">
    <cfRule type="expression" dxfId="23" priority="21">
      <formula>OR($B$9="",$G$9="",$L$9="")</formula>
    </cfRule>
  </conditionalFormatting>
  <conditionalFormatting sqref="V10:AP12">
    <cfRule type="expression" dxfId="22" priority="20">
      <formula>$V$11=""</formula>
    </cfRule>
  </conditionalFormatting>
  <conditionalFormatting sqref="V13:AP16">
    <cfRule type="expression" dxfId="21" priority="19">
      <formula>$V$14=""</formula>
    </cfRule>
  </conditionalFormatting>
  <conditionalFormatting sqref="AS20:BH22">
    <cfRule type="expression" dxfId="20" priority="27">
      <formula>OR($AS$20="－",$AS$20="")</formula>
    </cfRule>
  </conditionalFormatting>
  <conditionalFormatting sqref="AT14:AZ16">
    <cfRule type="expression" dxfId="19" priority="18">
      <formula>$V$14=""</formula>
    </cfRule>
  </conditionalFormatting>
  <conditionalFormatting sqref="AT11:AZ12">
    <cfRule type="expression" dxfId="18" priority="17">
      <formula>$V$11=""</formula>
    </cfRule>
  </conditionalFormatting>
  <conditionalFormatting sqref="P5">
    <cfRule type="expression" dxfId="17" priority="16">
      <formula>OR($Y$5="訪問型サービス（総合事業）",$Y$5="通所型サービス（総合事業）")</formula>
    </cfRule>
  </conditionalFormatting>
  <conditionalFormatting sqref="P15">
    <cfRule type="expression" dxfId="16" priority="15">
      <formula>OR($P$15&lt;1,$P$15&gt;12)</formula>
    </cfRule>
  </conditionalFormatting>
  <conditionalFormatting sqref="B8:S11 V7:Z16 AA8:AP9 AA11:AP12 AA14:AP16 V20:Z45">
    <cfRule type="expression" dxfId="15" priority="14">
      <formula>$F$15&lt;&gt;4</formula>
    </cfRule>
  </conditionalFormatting>
  <conditionalFormatting sqref="AA21:AB45 AA48:AB50">
    <cfRule type="expression" dxfId="14" priority="29">
      <formula>AND($F$15&lt;&gt;4,$F$15&lt;&gt;5)</formula>
    </cfRule>
  </conditionalFormatting>
  <conditionalFormatting sqref="AC20:AH45">
    <cfRule type="expression" dxfId="13" priority="2">
      <formula>AND($F$15&lt;&gt;4,$F$15&lt;&gt;5)</formula>
    </cfRule>
  </conditionalFormatting>
  <conditionalFormatting sqref="V7:Z16 AA8:AP9 AA11:AP12 AA14:AP16 V20:Z45">
    <cfRule type="expression" dxfId="12" priority="13">
      <formula>$B$9="処遇加算なし"</formula>
    </cfRule>
  </conditionalFormatting>
  <conditionalFormatting sqref="G9:S9">
    <cfRule type="expression" dxfId="11" priority="12">
      <formula>$B$9="処遇加算なし"</formula>
    </cfRule>
  </conditionalFormatting>
  <conditionalFormatting sqref="G10:S11">
    <cfRule type="expression" dxfId="10" priority="11">
      <formula>$B$9="処遇加算なし"</formula>
    </cfRule>
  </conditionalFormatting>
  <conditionalFormatting sqref="AD24:AH24">
    <cfRule type="expression" dxfId="9" priority="10">
      <formula>AND($F$15&lt;&gt;4,$F$15&lt;&gt;5)</formula>
    </cfRule>
  </conditionalFormatting>
  <conditionalFormatting sqref="AD28:AH28">
    <cfRule type="expression" dxfId="8" priority="9">
      <formula>AND($F$15&lt;&gt;4,$F$15&lt;&gt;5)</formula>
    </cfRule>
  </conditionalFormatting>
  <conditionalFormatting sqref="AD32:AH32">
    <cfRule type="expression" dxfId="7" priority="8">
      <formula>AND($F$15&lt;&gt;4,$F$15&lt;&gt;5)</formula>
    </cfRule>
  </conditionalFormatting>
  <conditionalFormatting sqref="AS24:BH26">
    <cfRule type="expression" dxfId="6" priority="7">
      <formula>OR($AS$24="－",$AS$24="")</formula>
    </cfRule>
  </conditionalFormatting>
  <conditionalFormatting sqref="AS28:BH30">
    <cfRule type="expression" dxfId="5" priority="6">
      <formula>OR($AS$28="－",$AS$28="")</formula>
    </cfRule>
  </conditionalFormatting>
  <conditionalFormatting sqref="AS32:BH34">
    <cfRule type="expression" dxfId="4" priority="5">
      <formula>OR($AS$32="－",$AS$32="")</formula>
    </cfRule>
  </conditionalFormatting>
  <conditionalFormatting sqref="AL41:AP41">
    <cfRule type="expression" dxfId="3" priority="4">
      <formula>$AP$62=2</formula>
    </cfRule>
  </conditionalFormatting>
  <conditionalFormatting sqref="AD41:AH41">
    <cfRule type="expression" dxfId="2" priority="3">
      <formula>$AH$62=2</formula>
    </cfRule>
  </conditionalFormatting>
  <conditionalFormatting sqref="AG37:AH37">
    <cfRule type="expression" dxfId="1"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0"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745F4E9C-3512-4994-B47F-B8B6F6BB58E0}">
      <formula1>サービス名</formula1>
    </dataValidation>
    <dataValidation type="list" allowBlank="1" showInputMessage="1" showErrorMessage="1" sqref="M5:O5" xr:uid="{0278AF5D-6179-4DF6-BFAA-3CBBF7AD11F2}">
      <formula1>INDIRECT(J5)</formula1>
    </dataValidation>
    <dataValidation type="list" allowBlank="1" showInputMessage="1" showErrorMessage="1" sqref="M15:M16" xr:uid="{135F3F96-FC63-4B01-8BD9-B2D4819C4F81}">
      <formula1>"1,2,3,6,7,8,9,10,11,12"</formula1>
    </dataValidation>
    <dataValidation type="list" allowBlank="1" showInputMessage="1" showErrorMessage="1" sqref="K15:K16 D15:D16" xr:uid="{513AFA7B-4B16-4896-9950-A488DCA0D474}">
      <formula1>"6,7"</formula1>
    </dataValidation>
    <dataValidation type="textLength" operator="equal" allowBlank="1" showInputMessage="1" showErrorMessage="1" error="10桁の介護保険事業所番号を入力してください。_x000a_（桁数が異なるとエラーになります）" sqref="B5:F5" xr:uid="{E24668CA-6433-4919-8A5F-2AD75F7B8313}">
      <formula1>10</formula1>
    </dataValidation>
    <dataValidation type="list" allowBlank="1" showInputMessage="1" showErrorMessage="1" sqref="AD41:AH41" xr:uid="{54A834A9-56AB-4B3F-93ED-3E64EAB7453A}">
      <formula1>INDIRECT(BF1)</formula1>
    </dataValidation>
    <dataValidation type="list" allowBlank="1" showInputMessage="1" showErrorMessage="1" sqref="AL41:AP41" xr:uid="{130E0BE7-498B-44F5-B8E0-CB0C15EBA010}">
      <formula1>INDIRECT(BF1)</formula1>
    </dataValidation>
    <dataValidation type="whole" operator="greaterThanOrEqual" allowBlank="1" showInputMessage="1" showErrorMessage="1" prompt="要件を満たす職員数を記入してください。" sqref="AG37:AH37 AO37:AP37" xr:uid="{41A170E7-E685-46F2-9339-E3D46A663AE1}">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9153"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49154"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49155"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49156"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4915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49158"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49159"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49160"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49161"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49162"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49163"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49164"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49165"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49166"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49167"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49168"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49169"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49170"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49171"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49172"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49173"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49174"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49175"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49176"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49177"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49178"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49179"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49180"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49181"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49182"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49183"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49184"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49185"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49186"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49187"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49188"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49189"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49190"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49191"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49192"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49193"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49194"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49195"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49196"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49197"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49198"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49199"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49200"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49201"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8570F407-7D33-4E2F-AE3D-09CA01AA13CE}">
          <x14:formula1>
            <xm:f>【参考】数式用3!$A$3:$A$49</xm:f>
          </x14:formula1>
          <xm:sqref>J5:L5</xm:sqref>
        </x14:dataValidation>
        <x14:dataValidation type="list" allowBlank="1" showInputMessage="1" showErrorMessage="1" xr:uid="{C9A6EBDA-D8B6-4DB3-8964-6A9C082AD38B}">
          <x14:formula1>
            <xm:f>【参考】数式用!$I$4:$J$4</xm:f>
          </x14:formula1>
          <xm:sqref>L9</xm:sqref>
        </x14:dataValidation>
        <x14:dataValidation type="list" allowBlank="1" showInputMessage="1" showErrorMessage="1" xr:uid="{6B99D96E-89B2-4BAF-9F54-52C3C2DFC317}">
          <x14:formula1>
            <xm:f>【参考】数式用!$F$4:$H$4</xm:f>
          </x14:formula1>
          <xm:sqref>G9</xm:sqref>
        </x14:dataValidation>
        <x14:dataValidation type="list" allowBlank="1" showInputMessage="1" showErrorMessage="1" xr:uid="{8827289B-4CCE-48F1-8C00-587E4037761B}">
          <x14:formula1>
            <xm:f>【参考】数式用!$B$4:$E$4</xm:f>
          </x14:formula1>
          <xm:sqref>B9:F9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C6B2-A84D-455D-9FBD-75D9D0A87C6B}">
  <sheetPr>
    <pageSetUpPr fitToPage="1"/>
  </sheetPr>
  <dimension ref="A1:AR39"/>
  <sheetViews>
    <sheetView topLeftCell="AJ3" zoomScale="80" zoomScaleNormal="80" zoomScaleSheetLayoutView="85" workbookViewId="0">
      <selection activeCell="AS24" sqref="AS24:BH26"/>
    </sheetView>
  </sheetViews>
  <sheetFormatPr defaultColWidth="9" defaultRowHeight="13.5"/>
  <cols>
    <col min="1" max="1" width="42.75" style="446" customWidth="1"/>
    <col min="2" max="28" width="6.75" style="446" customWidth="1"/>
    <col min="29" max="29" width="12" style="446" customWidth="1"/>
    <col min="30" max="30" width="8" style="446" customWidth="1"/>
    <col min="31" max="31" width="46.375" style="446" customWidth="1"/>
    <col min="32" max="32" width="26.875" style="446" customWidth="1"/>
    <col min="33" max="33" width="9.125" style="446" customWidth="1"/>
    <col min="34" max="34" width="38.375" style="446" customWidth="1"/>
    <col min="35" max="35" width="38.625" style="446" customWidth="1"/>
    <col min="36" max="36" width="9" style="446"/>
    <col min="37" max="37" width="16.75" style="446" customWidth="1"/>
    <col min="38" max="42" width="9" style="446"/>
    <col min="43" max="43" width="48.5" style="446" customWidth="1"/>
    <col min="44" max="44" width="104.375" style="446" customWidth="1"/>
    <col min="45" max="16384" width="9" style="446"/>
  </cols>
  <sheetData>
    <row r="1" spans="1:44" ht="14.25" thickBot="1">
      <c r="A1" s="445" t="s">
        <v>217</v>
      </c>
      <c r="B1" s="445"/>
      <c r="C1" s="445"/>
      <c r="D1" s="445"/>
      <c r="E1" s="445"/>
      <c r="AD1" s="447"/>
      <c r="AE1" s="445" t="s">
        <v>2108</v>
      </c>
      <c r="AH1" s="446" t="s">
        <v>218</v>
      </c>
      <c r="AK1" s="446" t="s">
        <v>219</v>
      </c>
      <c r="AM1" s="448" t="s">
        <v>220</v>
      </c>
      <c r="AO1" s="445" t="s">
        <v>221</v>
      </c>
    </row>
    <row r="2" spans="1:44" ht="36.75" customHeight="1" thickBot="1">
      <c r="A2" s="1220" t="s">
        <v>223</v>
      </c>
      <c r="B2" s="1222" t="s">
        <v>2238</v>
      </c>
      <c r="C2" s="1223"/>
      <c r="D2" s="1223"/>
      <c r="E2" s="1224"/>
      <c r="F2" s="1225" t="s">
        <v>2239</v>
      </c>
      <c r="G2" s="1226"/>
      <c r="H2" s="1226"/>
      <c r="I2" s="1220" t="s">
        <v>2240</v>
      </c>
      <c r="J2" s="1227"/>
      <c r="K2" s="1230" t="s">
        <v>2241</v>
      </c>
      <c r="L2" s="1231"/>
      <c r="M2" s="1231"/>
      <c r="N2" s="1231"/>
      <c r="O2" s="1231"/>
      <c r="P2" s="1231"/>
      <c r="Q2" s="1231"/>
      <c r="R2" s="1231"/>
      <c r="S2" s="1231"/>
      <c r="T2" s="1231"/>
      <c r="U2" s="1231"/>
      <c r="V2" s="1231"/>
      <c r="W2" s="1231"/>
      <c r="X2" s="1231"/>
      <c r="Y2" s="1231"/>
      <c r="Z2" s="1231"/>
      <c r="AA2" s="1231"/>
      <c r="AB2" s="1232"/>
      <c r="AC2" s="1250" t="s">
        <v>2242</v>
      </c>
      <c r="AD2" s="447"/>
      <c r="AE2" s="1246" t="s">
        <v>223</v>
      </c>
      <c r="AF2" s="1248" t="s">
        <v>2276</v>
      </c>
      <c r="AH2" s="442" t="s">
        <v>2243</v>
      </c>
      <c r="AI2" s="443" t="s">
        <v>2243</v>
      </c>
      <c r="AK2" s="449" t="s">
        <v>180</v>
      </c>
      <c r="AM2" s="449" t="s">
        <v>16</v>
      </c>
      <c r="AO2" s="450" t="s">
        <v>225</v>
      </c>
      <c r="AQ2" s="1240" t="s">
        <v>2007</v>
      </c>
      <c r="AR2" s="1243" t="s">
        <v>224</v>
      </c>
    </row>
    <row r="3" spans="1:44" ht="51.75" customHeight="1" thickBot="1">
      <c r="A3" s="1221"/>
      <c r="B3" s="1233" t="s">
        <v>227</v>
      </c>
      <c r="C3" s="1234"/>
      <c r="D3" s="1234"/>
      <c r="E3" s="1235"/>
      <c r="F3" s="1236" t="s">
        <v>228</v>
      </c>
      <c r="G3" s="1236"/>
      <c r="H3" s="1236"/>
      <c r="I3" s="1228"/>
      <c r="J3" s="1229"/>
      <c r="K3" s="1237" t="s">
        <v>229</v>
      </c>
      <c r="L3" s="1238"/>
      <c r="M3" s="1238"/>
      <c r="N3" s="1238"/>
      <c r="O3" s="1238"/>
      <c r="P3" s="1238"/>
      <c r="Q3" s="1238"/>
      <c r="R3" s="1238"/>
      <c r="S3" s="1238"/>
      <c r="T3" s="1238"/>
      <c r="U3" s="1238"/>
      <c r="V3" s="1238"/>
      <c r="W3" s="1238"/>
      <c r="X3" s="1238"/>
      <c r="Y3" s="1238"/>
      <c r="Z3" s="1238"/>
      <c r="AA3" s="1238"/>
      <c r="AB3" s="1239"/>
      <c r="AC3" s="1251"/>
      <c r="AD3" s="447"/>
      <c r="AE3" s="1247"/>
      <c r="AF3" s="1249"/>
      <c r="AH3" s="441" t="s">
        <v>2244</v>
      </c>
      <c r="AI3" s="444" t="s">
        <v>2244</v>
      </c>
      <c r="AK3" s="451"/>
      <c r="AM3" s="451"/>
      <c r="AO3" s="452" t="s">
        <v>18</v>
      </c>
      <c r="AQ3" s="1241"/>
      <c r="AR3" s="1244"/>
    </row>
    <row r="4" spans="1:44" ht="41.25" customHeight="1" thickBot="1">
      <c r="A4" s="1221"/>
      <c r="B4" s="453" t="s">
        <v>7</v>
      </c>
      <c r="C4" s="454" t="s">
        <v>230</v>
      </c>
      <c r="D4" s="454" t="s">
        <v>231</v>
      </c>
      <c r="E4" s="455" t="s">
        <v>232</v>
      </c>
      <c r="F4" s="456" t="s">
        <v>233</v>
      </c>
      <c r="G4" s="457" t="s">
        <v>8</v>
      </c>
      <c r="H4" s="457" t="s">
        <v>11</v>
      </c>
      <c r="I4" s="458" t="s">
        <v>13</v>
      </c>
      <c r="J4" s="459" t="s">
        <v>9</v>
      </c>
      <c r="K4" s="460" t="s">
        <v>234</v>
      </c>
      <c r="L4" s="461" t="s">
        <v>235</v>
      </c>
      <c r="M4" s="461" t="s">
        <v>237</v>
      </c>
      <c r="N4" s="461" t="s">
        <v>239</v>
      </c>
      <c r="O4" s="461" t="s">
        <v>2022</v>
      </c>
      <c r="P4" s="461" t="s">
        <v>2023</v>
      </c>
      <c r="Q4" s="461" t="s">
        <v>2024</v>
      </c>
      <c r="R4" s="461" t="s">
        <v>2025</v>
      </c>
      <c r="S4" s="461" t="s">
        <v>2026</v>
      </c>
      <c r="T4" s="461" t="s">
        <v>2027</v>
      </c>
      <c r="U4" s="461" t="s">
        <v>2028</v>
      </c>
      <c r="V4" s="461" t="s">
        <v>2029</v>
      </c>
      <c r="W4" s="461" t="s">
        <v>2338</v>
      </c>
      <c r="X4" s="461" t="s">
        <v>2337</v>
      </c>
      <c r="Y4" s="461" t="s">
        <v>2334</v>
      </c>
      <c r="Z4" s="461" t="s">
        <v>2333</v>
      </c>
      <c r="AA4" s="461" t="s">
        <v>2335</v>
      </c>
      <c r="AB4" s="462" t="s">
        <v>2336</v>
      </c>
      <c r="AC4" s="1252"/>
      <c r="AD4" s="447"/>
      <c r="AE4" s="1247"/>
      <c r="AF4" s="1249"/>
      <c r="AH4" s="441" t="s">
        <v>2279</v>
      </c>
      <c r="AI4" s="444" t="s">
        <v>2279</v>
      </c>
      <c r="AO4" s="452" t="s">
        <v>236</v>
      </c>
      <c r="AQ4" s="1242"/>
      <c r="AR4" s="1245"/>
    </row>
    <row r="5" spans="1:44">
      <c r="A5" s="439" t="s">
        <v>2243</v>
      </c>
      <c r="B5" s="463">
        <v>0.27400000000000002</v>
      </c>
      <c r="C5" s="464">
        <v>0.2</v>
      </c>
      <c r="D5" s="464">
        <v>0.111</v>
      </c>
      <c r="E5" s="465">
        <v>0</v>
      </c>
      <c r="F5" s="466">
        <v>7.0000000000000007E-2</v>
      </c>
      <c r="G5" s="464">
        <v>5.5E-2</v>
      </c>
      <c r="H5" s="467">
        <v>0</v>
      </c>
      <c r="I5" s="463">
        <v>4.4999999999999998E-2</v>
      </c>
      <c r="J5" s="465">
        <v>0</v>
      </c>
      <c r="K5" s="468">
        <v>0.41700000000000004</v>
      </c>
      <c r="L5" s="469">
        <v>0.40200000000000002</v>
      </c>
      <c r="M5" s="469">
        <v>0.34700000000000003</v>
      </c>
      <c r="N5" s="469">
        <v>0.27300000000000002</v>
      </c>
      <c r="O5" s="469">
        <v>0.37200000000000005</v>
      </c>
      <c r="P5" s="469">
        <v>0.34300000000000003</v>
      </c>
      <c r="Q5" s="469">
        <v>0.35700000000000004</v>
      </c>
      <c r="R5" s="469">
        <v>0.32800000000000001</v>
      </c>
      <c r="S5" s="469">
        <v>0.29800000000000004</v>
      </c>
      <c r="T5" s="469">
        <v>0.28300000000000003</v>
      </c>
      <c r="U5" s="469">
        <v>0.254</v>
      </c>
      <c r="V5" s="469">
        <v>0.30200000000000005</v>
      </c>
      <c r="W5" s="469">
        <v>0.23900000000000002</v>
      </c>
      <c r="X5" s="469">
        <v>0.20899999999999999</v>
      </c>
      <c r="Y5" s="469">
        <v>0.22800000000000001</v>
      </c>
      <c r="Z5" s="469">
        <v>0.19400000000000001</v>
      </c>
      <c r="AA5" s="469">
        <v>0.184</v>
      </c>
      <c r="AB5" s="470">
        <v>0.13900000000000001</v>
      </c>
      <c r="AC5" s="471">
        <v>2.8000000000000001E-2</v>
      </c>
      <c r="AD5" s="447"/>
      <c r="AE5" s="441" t="s">
        <v>2243</v>
      </c>
      <c r="AF5" s="472" t="s">
        <v>2277</v>
      </c>
      <c r="AH5" s="441" t="s">
        <v>2280</v>
      </c>
      <c r="AI5" s="444" t="s">
        <v>2280</v>
      </c>
      <c r="AK5" s="449" t="s">
        <v>180</v>
      </c>
      <c r="AO5" s="452" t="s">
        <v>238</v>
      </c>
      <c r="AQ5" s="441" t="s">
        <v>2243</v>
      </c>
      <c r="AR5" s="472" t="s">
        <v>2315</v>
      </c>
    </row>
    <row r="6" spans="1:44" ht="14.25" thickBot="1">
      <c r="A6" s="439" t="s">
        <v>2244</v>
      </c>
      <c r="B6" s="463">
        <v>0.2</v>
      </c>
      <c r="C6" s="464">
        <v>0.14599999999999999</v>
      </c>
      <c r="D6" s="464">
        <v>8.1000000000000003E-2</v>
      </c>
      <c r="E6" s="465">
        <v>0</v>
      </c>
      <c r="F6" s="466">
        <v>7.0000000000000007E-2</v>
      </c>
      <c r="G6" s="464">
        <v>5.5E-2</v>
      </c>
      <c r="H6" s="467">
        <v>0</v>
      </c>
      <c r="I6" s="463">
        <v>4.4999999999999998E-2</v>
      </c>
      <c r="J6" s="465">
        <v>0</v>
      </c>
      <c r="K6" s="468">
        <v>0.34300000000000003</v>
      </c>
      <c r="L6" s="469">
        <v>0.32800000000000001</v>
      </c>
      <c r="M6" s="469">
        <v>0.27300000000000002</v>
      </c>
      <c r="N6" s="469">
        <v>0.219</v>
      </c>
      <c r="O6" s="469">
        <v>0.29800000000000004</v>
      </c>
      <c r="P6" s="469">
        <v>0.28900000000000003</v>
      </c>
      <c r="Q6" s="469">
        <v>0.28300000000000003</v>
      </c>
      <c r="R6" s="469">
        <v>0.27400000000000002</v>
      </c>
      <c r="S6" s="469">
        <v>0.24399999999999999</v>
      </c>
      <c r="T6" s="469">
        <v>0.22899999999999998</v>
      </c>
      <c r="U6" s="469">
        <v>0.224</v>
      </c>
      <c r="V6" s="469">
        <v>0.22800000000000001</v>
      </c>
      <c r="W6" s="469">
        <v>0.20899999999999999</v>
      </c>
      <c r="X6" s="469">
        <v>0.17900000000000002</v>
      </c>
      <c r="Y6" s="469">
        <v>0.17399999999999999</v>
      </c>
      <c r="Z6" s="469">
        <v>0.16400000000000001</v>
      </c>
      <c r="AA6" s="469">
        <v>0.154</v>
      </c>
      <c r="AB6" s="470">
        <v>0.109</v>
      </c>
      <c r="AC6" s="471">
        <v>2.8000000000000001E-2</v>
      </c>
      <c r="AD6" s="447"/>
      <c r="AE6" s="441" t="s">
        <v>2244</v>
      </c>
      <c r="AF6" s="472" t="s">
        <v>2278</v>
      </c>
      <c r="AH6" s="441" t="s">
        <v>2281</v>
      </c>
      <c r="AI6" s="444" t="s">
        <v>2281</v>
      </c>
      <c r="AK6" s="473" t="s">
        <v>240</v>
      </c>
      <c r="AO6" s="474"/>
      <c r="AQ6" s="441" t="s">
        <v>2244</v>
      </c>
      <c r="AR6" s="472" t="s">
        <v>2315</v>
      </c>
    </row>
    <row r="7" spans="1:44" ht="14.25" thickBot="1">
      <c r="A7" s="439" t="s">
        <v>2245</v>
      </c>
      <c r="B7" s="463">
        <v>0.27400000000000002</v>
      </c>
      <c r="C7" s="464">
        <v>0.2</v>
      </c>
      <c r="D7" s="464">
        <v>0.111</v>
      </c>
      <c r="E7" s="465">
        <v>0</v>
      </c>
      <c r="F7" s="466">
        <v>7.0000000000000007E-2</v>
      </c>
      <c r="G7" s="464">
        <v>5.5E-2</v>
      </c>
      <c r="H7" s="467">
        <v>0</v>
      </c>
      <c r="I7" s="463">
        <v>4.4999999999999998E-2</v>
      </c>
      <c r="J7" s="465">
        <v>0</v>
      </c>
      <c r="K7" s="468">
        <v>0.41700000000000004</v>
      </c>
      <c r="L7" s="469">
        <v>0.40200000000000002</v>
      </c>
      <c r="M7" s="469">
        <v>0.34700000000000003</v>
      </c>
      <c r="N7" s="469">
        <v>0.27300000000000002</v>
      </c>
      <c r="O7" s="469">
        <v>0.37200000000000005</v>
      </c>
      <c r="P7" s="469">
        <v>0.34300000000000003</v>
      </c>
      <c r="Q7" s="469">
        <v>0.35700000000000004</v>
      </c>
      <c r="R7" s="469">
        <v>0.32800000000000001</v>
      </c>
      <c r="S7" s="469">
        <v>0.29800000000000004</v>
      </c>
      <c r="T7" s="469">
        <v>0.28300000000000003</v>
      </c>
      <c r="U7" s="469">
        <v>0.254</v>
      </c>
      <c r="V7" s="469">
        <v>0.30200000000000005</v>
      </c>
      <c r="W7" s="469">
        <v>0.23900000000000002</v>
      </c>
      <c r="X7" s="469">
        <v>0.20899999999999999</v>
      </c>
      <c r="Y7" s="469">
        <v>0.22800000000000001</v>
      </c>
      <c r="Z7" s="469">
        <v>0.19400000000000001</v>
      </c>
      <c r="AA7" s="469">
        <v>0.184</v>
      </c>
      <c r="AB7" s="470">
        <v>0.13900000000000001</v>
      </c>
      <c r="AC7" s="471">
        <v>2.8000000000000001E-2</v>
      </c>
      <c r="AD7" s="447"/>
      <c r="AE7" s="441" t="s">
        <v>2279</v>
      </c>
      <c r="AF7" s="472" t="s">
        <v>2278</v>
      </c>
      <c r="AH7" s="441" t="s">
        <v>2283</v>
      </c>
      <c r="AI7" s="444" t="s">
        <v>2283</v>
      </c>
      <c r="AK7" s="451"/>
      <c r="AQ7" s="441" t="s">
        <v>2279</v>
      </c>
      <c r="AR7" s="472" t="s">
        <v>2315</v>
      </c>
    </row>
    <row r="8" spans="1:44">
      <c r="A8" s="439" t="s">
        <v>2246</v>
      </c>
      <c r="B8" s="463">
        <v>0.23899999999999999</v>
      </c>
      <c r="C8" s="464">
        <v>0.17499999999999999</v>
      </c>
      <c r="D8" s="464">
        <v>9.7000000000000003E-2</v>
      </c>
      <c r="E8" s="465">
        <v>0</v>
      </c>
      <c r="F8" s="466">
        <v>7.0000000000000007E-2</v>
      </c>
      <c r="G8" s="464">
        <v>5.5E-2</v>
      </c>
      <c r="H8" s="467">
        <v>0</v>
      </c>
      <c r="I8" s="463">
        <v>4.4999999999999998E-2</v>
      </c>
      <c r="J8" s="465">
        <v>0</v>
      </c>
      <c r="K8" s="468">
        <v>0.38200000000000001</v>
      </c>
      <c r="L8" s="469">
        <v>0.36699999999999999</v>
      </c>
      <c r="M8" s="469">
        <v>0.312</v>
      </c>
      <c r="N8" s="469">
        <v>0.24799999999999997</v>
      </c>
      <c r="O8" s="469">
        <v>0.33700000000000002</v>
      </c>
      <c r="P8" s="469">
        <v>0.318</v>
      </c>
      <c r="Q8" s="469">
        <v>0.32200000000000001</v>
      </c>
      <c r="R8" s="469">
        <v>0.30299999999999999</v>
      </c>
      <c r="S8" s="469">
        <v>0.27300000000000002</v>
      </c>
      <c r="T8" s="469">
        <v>0.25800000000000001</v>
      </c>
      <c r="U8" s="469">
        <v>0.24000000000000002</v>
      </c>
      <c r="V8" s="469">
        <v>0.26700000000000002</v>
      </c>
      <c r="W8" s="469">
        <v>0.22500000000000001</v>
      </c>
      <c r="X8" s="469">
        <v>0.19500000000000001</v>
      </c>
      <c r="Y8" s="469">
        <v>0.20299999999999999</v>
      </c>
      <c r="Z8" s="469">
        <v>0.18</v>
      </c>
      <c r="AA8" s="469">
        <v>0.17</v>
      </c>
      <c r="AB8" s="470">
        <v>0.125</v>
      </c>
      <c r="AC8" s="471">
        <v>2.8000000000000001E-2</v>
      </c>
      <c r="AD8" s="447"/>
      <c r="AE8" s="441" t="s">
        <v>2280</v>
      </c>
      <c r="AF8" s="472" t="s">
        <v>2278</v>
      </c>
      <c r="AH8" s="441" t="s">
        <v>2285</v>
      </c>
      <c r="AI8" s="444" t="s">
        <v>2285</v>
      </c>
      <c r="AQ8" s="441" t="s">
        <v>2280</v>
      </c>
      <c r="AR8" s="472" t="s">
        <v>2315</v>
      </c>
    </row>
    <row r="9" spans="1:44">
      <c r="A9" s="439" t="s">
        <v>2339</v>
      </c>
      <c r="B9" s="463">
        <v>8.8999999999999996E-2</v>
      </c>
      <c r="C9" s="464">
        <v>6.5000000000000002E-2</v>
      </c>
      <c r="D9" s="464">
        <v>3.5999999999999997E-2</v>
      </c>
      <c r="E9" s="465">
        <v>0</v>
      </c>
      <c r="F9" s="466">
        <v>6.0999999999999999E-2</v>
      </c>
      <c r="G9" s="475" t="s">
        <v>2247</v>
      </c>
      <c r="H9" s="467">
        <v>0</v>
      </c>
      <c r="I9" s="463">
        <v>4.4999999999999998E-2</v>
      </c>
      <c r="J9" s="465">
        <v>0</v>
      </c>
      <c r="K9" s="468">
        <v>0.223</v>
      </c>
      <c r="L9" s="475" t="s">
        <v>2247</v>
      </c>
      <c r="M9" s="469">
        <v>0.16200000000000001</v>
      </c>
      <c r="N9" s="469">
        <v>0.13800000000000001</v>
      </c>
      <c r="O9" s="469">
        <v>0.17799999999999999</v>
      </c>
      <c r="P9" s="469">
        <v>0.19899999999999998</v>
      </c>
      <c r="Q9" s="475" t="s">
        <v>2247</v>
      </c>
      <c r="R9" s="475" t="s">
        <v>2247</v>
      </c>
      <c r="S9" s="469">
        <v>0.154</v>
      </c>
      <c r="T9" s="475" t="s">
        <v>2247</v>
      </c>
      <c r="U9" s="469">
        <v>0.17</v>
      </c>
      <c r="V9" s="469">
        <v>0.11699999999999999</v>
      </c>
      <c r="W9" s="475" t="s">
        <v>2247</v>
      </c>
      <c r="X9" s="469">
        <v>0.125</v>
      </c>
      <c r="Y9" s="469">
        <v>9.2999999999999999E-2</v>
      </c>
      <c r="Z9" s="475" t="s">
        <v>2247</v>
      </c>
      <c r="AA9" s="469">
        <v>0.10899999999999999</v>
      </c>
      <c r="AB9" s="470">
        <v>6.4000000000000001E-2</v>
      </c>
      <c r="AC9" s="471">
        <v>2.8000000000000001E-2</v>
      </c>
      <c r="AD9" s="447"/>
      <c r="AE9" s="441" t="s">
        <v>2281</v>
      </c>
      <c r="AF9" s="472" t="s">
        <v>2282</v>
      </c>
      <c r="AH9" s="441" t="s">
        <v>2250</v>
      </c>
      <c r="AI9" s="444" t="s">
        <v>2250</v>
      </c>
      <c r="AQ9" s="441" t="s">
        <v>2281</v>
      </c>
      <c r="AR9" s="472" t="s">
        <v>2355</v>
      </c>
    </row>
    <row r="10" spans="1:44">
      <c r="A10" s="439" t="s">
        <v>2248</v>
      </c>
      <c r="B10" s="463">
        <v>4.3999999999999997E-2</v>
      </c>
      <c r="C10" s="464">
        <v>3.2000000000000001E-2</v>
      </c>
      <c r="D10" s="464">
        <v>1.7999999999999999E-2</v>
      </c>
      <c r="E10" s="465">
        <v>0</v>
      </c>
      <c r="F10" s="466">
        <v>1.4E-2</v>
      </c>
      <c r="G10" s="464">
        <v>1.2999999999999999E-2</v>
      </c>
      <c r="H10" s="467">
        <v>0</v>
      </c>
      <c r="I10" s="463">
        <v>1.0999999999999999E-2</v>
      </c>
      <c r="J10" s="465">
        <v>0</v>
      </c>
      <c r="K10" s="468">
        <v>8.0999999999999989E-2</v>
      </c>
      <c r="L10" s="469">
        <v>7.9999999999999988E-2</v>
      </c>
      <c r="M10" s="469">
        <v>6.699999999999999E-2</v>
      </c>
      <c r="N10" s="469">
        <v>5.4999999999999993E-2</v>
      </c>
      <c r="O10" s="469">
        <v>6.9999999999999993E-2</v>
      </c>
      <c r="P10" s="469">
        <v>6.8999999999999992E-2</v>
      </c>
      <c r="Q10" s="469">
        <v>6.8999999999999992E-2</v>
      </c>
      <c r="R10" s="469">
        <v>6.7999999999999991E-2</v>
      </c>
      <c r="S10" s="469">
        <v>5.7999999999999996E-2</v>
      </c>
      <c r="T10" s="469">
        <v>5.6999999999999995E-2</v>
      </c>
      <c r="U10" s="469">
        <v>5.4999999999999993E-2</v>
      </c>
      <c r="V10" s="469">
        <v>5.5999999999999994E-2</v>
      </c>
      <c r="W10" s="469">
        <v>5.3999999999999992E-2</v>
      </c>
      <c r="X10" s="469">
        <v>4.3999999999999997E-2</v>
      </c>
      <c r="Y10" s="469">
        <v>4.3999999999999997E-2</v>
      </c>
      <c r="Z10" s="469">
        <v>4.2999999999999997E-2</v>
      </c>
      <c r="AA10" s="469">
        <v>4.0999999999999995E-2</v>
      </c>
      <c r="AB10" s="470">
        <v>0.03</v>
      </c>
      <c r="AC10" s="471">
        <v>1.2E-2</v>
      </c>
      <c r="AD10" s="447"/>
      <c r="AE10" s="441" t="s">
        <v>2283</v>
      </c>
      <c r="AF10" s="472" t="s">
        <v>2284</v>
      </c>
      <c r="AH10" s="441" t="s">
        <v>2286</v>
      </c>
      <c r="AI10" s="444" t="s">
        <v>2286</v>
      </c>
      <c r="AQ10" s="441" t="s">
        <v>2283</v>
      </c>
      <c r="AR10" s="472" t="s">
        <v>2316</v>
      </c>
    </row>
    <row r="11" spans="1:44">
      <c r="A11" s="439" t="s">
        <v>2249</v>
      </c>
      <c r="B11" s="463">
        <v>8.5999999999999993E-2</v>
      </c>
      <c r="C11" s="464">
        <v>6.3E-2</v>
      </c>
      <c r="D11" s="464">
        <v>3.5000000000000003E-2</v>
      </c>
      <c r="E11" s="465">
        <v>0</v>
      </c>
      <c r="F11" s="466">
        <v>2.1000000000000001E-2</v>
      </c>
      <c r="G11" s="475" t="s">
        <v>2247</v>
      </c>
      <c r="H11" s="467">
        <v>0</v>
      </c>
      <c r="I11" s="463">
        <v>2.8000000000000001E-2</v>
      </c>
      <c r="J11" s="465">
        <v>0</v>
      </c>
      <c r="K11" s="468">
        <v>0.159</v>
      </c>
      <c r="L11" s="475" t="s">
        <v>2247</v>
      </c>
      <c r="M11" s="469">
        <v>0.13799999999999998</v>
      </c>
      <c r="N11" s="469">
        <v>0.11499999999999999</v>
      </c>
      <c r="O11" s="469">
        <v>0.13100000000000001</v>
      </c>
      <c r="P11" s="469">
        <v>0.13600000000000001</v>
      </c>
      <c r="Q11" s="475" t="s">
        <v>2247</v>
      </c>
      <c r="R11" s="475" t="s">
        <v>2247</v>
      </c>
      <c r="S11" s="469">
        <v>0.10800000000000001</v>
      </c>
      <c r="T11" s="475" t="s">
        <v>2247</v>
      </c>
      <c r="U11" s="469">
        <v>0.10800000000000001</v>
      </c>
      <c r="V11" s="469">
        <v>0.10999999999999999</v>
      </c>
      <c r="W11" s="475" t="s">
        <v>2247</v>
      </c>
      <c r="X11" s="469">
        <v>8.0000000000000016E-2</v>
      </c>
      <c r="Y11" s="469">
        <v>8.6999999999999994E-2</v>
      </c>
      <c r="Z11" s="475" t="s">
        <v>2247</v>
      </c>
      <c r="AA11" s="469">
        <v>8.6999999999999994E-2</v>
      </c>
      <c r="AB11" s="470">
        <v>5.9000000000000004E-2</v>
      </c>
      <c r="AC11" s="471">
        <v>2.4E-2</v>
      </c>
      <c r="AD11" s="447"/>
      <c r="AE11" s="441" t="s">
        <v>2285</v>
      </c>
      <c r="AF11" s="472" t="s">
        <v>2282</v>
      </c>
      <c r="AH11" s="441" t="s">
        <v>2287</v>
      </c>
      <c r="AI11" s="444" t="s">
        <v>2304</v>
      </c>
      <c r="AQ11" s="441" t="s">
        <v>2285</v>
      </c>
      <c r="AR11" s="472" t="s">
        <v>2355</v>
      </c>
    </row>
    <row r="12" spans="1:44">
      <c r="A12" s="439" t="s">
        <v>2250</v>
      </c>
      <c r="B12" s="463">
        <v>8.5999999999999993E-2</v>
      </c>
      <c r="C12" s="464">
        <v>6.3E-2</v>
      </c>
      <c r="D12" s="464">
        <v>3.5000000000000003E-2</v>
      </c>
      <c r="E12" s="465">
        <v>0</v>
      </c>
      <c r="F12" s="466">
        <v>2.1000000000000001E-2</v>
      </c>
      <c r="G12" s="475" t="s">
        <v>2247</v>
      </c>
      <c r="H12" s="467">
        <v>0</v>
      </c>
      <c r="I12" s="463">
        <v>2.8000000000000001E-2</v>
      </c>
      <c r="J12" s="465">
        <v>0</v>
      </c>
      <c r="K12" s="468">
        <v>0.159</v>
      </c>
      <c r="L12" s="475" t="s">
        <v>2247</v>
      </c>
      <c r="M12" s="469">
        <v>0.13799999999999998</v>
      </c>
      <c r="N12" s="469">
        <v>0.11499999999999999</v>
      </c>
      <c r="O12" s="469">
        <v>0.13100000000000001</v>
      </c>
      <c r="P12" s="469">
        <v>0.13600000000000001</v>
      </c>
      <c r="Q12" s="475" t="s">
        <v>2247</v>
      </c>
      <c r="R12" s="475" t="s">
        <v>2247</v>
      </c>
      <c r="S12" s="469">
        <v>0.10800000000000001</v>
      </c>
      <c r="T12" s="475" t="s">
        <v>2247</v>
      </c>
      <c r="U12" s="469">
        <v>0.10800000000000001</v>
      </c>
      <c r="V12" s="469">
        <v>0.10999999999999999</v>
      </c>
      <c r="W12" s="475" t="s">
        <v>2247</v>
      </c>
      <c r="X12" s="469">
        <v>8.0000000000000016E-2</v>
      </c>
      <c r="Y12" s="469">
        <v>8.6999999999999994E-2</v>
      </c>
      <c r="Z12" s="475" t="s">
        <v>2247</v>
      </c>
      <c r="AA12" s="469">
        <v>8.6999999999999994E-2</v>
      </c>
      <c r="AB12" s="470">
        <v>5.9000000000000004E-2</v>
      </c>
      <c r="AC12" s="471">
        <v>2.4E-2</v>
      </c>
      <c r="AD12" s="447"/>
      <c r="AE12" s="441" t="s">
        <v>2250</v>
      </c>
      <c r="AF12" s="472" t="s">
        <v>2282</v>
      </c>
      <c r="AH12" s="441" t="s">
        <v>2288</v>
      </c>
      <c r="AI12" s="444" t="s">
        <v>2305</v>
      </c>
      <c r="AQ12" s="441" t="s">
        <v>2250</v>
      </c>
      <c r="AR12" s="472" t="s">
        <v>2355</v>
      </c>
    </row>
    <row r="13" spans="1:44">
      <c r="A13" s="439" t="s">
        <v>2251</v>
      </c>
      <c r="B13" s="463">
        <v>6.4000000000000001E-2</v>
      </c>
      <c r="C13" s="464">
        <v>4.7E-2</v>
      </c>
      <c r="D13" s="464">
        <v>2.5999999999999999E-2</v>
      </c>
      <c r="E13" s="465">
        <v>0</v>
      </c>
      <c r="F13" s="466">
        <v>2.1000000000000001E-2</v>
      </c>
      <c r="G13" s="464">
        <v>1.9E-2</v>
      </c>
      <c r="H13" s="467">
        <v>0</v>
      </c>
      <c r="I13" s="463">
        <v>2.8000000000000001E-2</v>
      </c>
      <c r="J13" s="465">
        <v>0</v>
      </c>
      <c r="K13" s="468">
        <v>0.13700000000000001</v>
      </c>
      <c r="L13" s="469">
        <v>0.13500000000000001</v>
      </c>
      <c r="M13" s="469">
        <v>0.11599999999999999</v>
      </c>
      <c r="N13" s="469">
        <v>9.9000000000000005E-2</v>
      </c>
      <c r="O13" s="469">
        <v>0.10900000000000001</v>
      </c>
      <c r="P13" s="469">
        <v>0.12</v>
      </c>
      <c r="Q13" s="469">
        <v>0.10700000000000001</v>
      </c>
      <c r="R13" s="469">
        <v>0.11799999999999999</v>
      </c>
      <c r="S13" s="469">
        <v>9.1999999999999998E-2</v>
      </c>
      <c r="T13" s="469">
        <v>0.09</v>
      </c>
      <c r="U13" s="469">
        <v>9.9000000000000005E-2</v>
      </c>
      <c r="V13" s="469">
        <v>8.7999999999999995E-2</v>
      </c>
      <c r="W13" s="469">
        <v>9.7000000000000003E-2</v>
      </c>
      <c r="X13" s="469">
        <v>7.1000000000000008E-2</v>
      </c>
      <c r="Y13" s="469">
        <v>7.1000000000000008E-2</v>
      </c>
      <c r="Z13" s="469">
        <v>6.9000000000000006E-2</v>
      </c>
      <c r="AA13" s="469">
        <v>7.8E-2</v>
      </c>
      <c r="AB13" s="470">
        <v>0.05</v>
      </c>
      <c r="AC13" s="471">
        <v>2.4E-2</v>
      </c>
      <c r="AD13" s="447"/>
      <c r="AE13" s="441" t="s">
        <v>2286</v>
      </c>
      <c r="AF13" s="472" t="s">
        <v>2284</v>
      </c>
      <c r="AH13" s="441" t="s">
        <v>2254</v>
      </c>
      <c r="AI13" s="444" t="s">
        <v>2254</v>
      </c>
      <c r="AQ13" s="441" t="s">
        <v>2286</v>
      </c>
      <c r="AR13" s="472" t="s">
        <v>2316</v>
      </c>
    </row>
    <row r="14" spans="1:44">
      <c r="A14" s="439" t="s">
        <v>2252</v>
      </c>
      <c r="B14" s="463">
        <v>6.7000000000000004E-2</v>
      </c>
      <c r="C14" s="464">
        <v>4.9000000000000002E-2</v>
      </c>
      <c r="D14" s="464">
        <v>2.7E-2</v>
      </c>
      <c r="E14" s="465">
        <v>0</v>
      </c>
      <c r="F14" s="466">
        <v>0.04</v>
      </c>
      <c r="G14" s="464">
        <v>3.5999999999999997E-2</v>
      </c>
      <c r="H14" s="467">
        <v>0</v>
      </c>
      <c r="I14" s="463">
        <v>1.7999999999999999E-2</v>
      </c>
      <c r="J14" s="465">
        <v>0</v>
      </c>
      <c r="K14" s="468">
        <v>0.13800000000000001</v>
      </c>
      <c r="L14" s="469">
        <v>0.13400000000000001</v>
      </c>
      <c r="M14" s="469">
        <v>9.8000000000000004E-2</v>
      </c>
      <c r="N14" s="469">
        <v>0.08</v>
      </c>
      <c r="O14" s="469">
        <v>0.12000000000000001</v>
      </c>
      <c r="P14" s="469">
        <v>0.12</v>
      </c>
      <c r="Q14" s="469">
        <v>0.11600000000000001</v>
      </c>
      <c r="R14" s="469">
        <v>0.11599999999999999</v>
      </c>
      <c r="S14" s="469">
        <v>0.10199999999999999</v>
      </c>
      <c r="T14" s="469">
        <v>9.799999999999999E-2</v>
      </c>
      <c r="U14" s="469">
        <v>9.8000000000000004E-2</v>
      </c>
      <c r="V14" s="469">
        <v>0.08</v>
      </c>
      <c r="W14" s="469">
        <v>9.4E-2</v>
      </c>
      <c r="X14" s="469">
        <v>0.08</v>
      </c>
      <c r="Y14" s="469">
        <v>6.2E-2</v>
      </c>
      <c r="Z14" s="469">
        <v>7.5999999999999998E-2</v>
      </c>
      <c r="AA14" s="469">
        <v>5.7999999999999996E-2</v>
      </c>
      <c r="AB14" s="470">
        <v>0.04</v>
      </c>
      <c r="AC14" s="471">
        <v>1.2999999999999999E-2</v>
      </c>
      <c r="AD14" s="447"/>
      <c r="AE14" s="441" t="s">
        <v>2287</v>
      </c>
      <c r="AF14" s="472" t="s">
        <v>2284</v>
      </c>
      <c r="AH14" s="441" t="s">
        <v>2289</v>
      </c>
      <c r="AI14" s="444" t="s">
        <v>2289</v>
      </c>
      <c r="AQ14" s="441" t="s">
        <v>2287</v>
      </c>
      <c r="AR14" s="472" t="s">
        <v>2316</v>
      </c>
    </row>
    <row r="15" spans="1:44">
      <c r="A15" s="439" t="s">
        <v>2253</v>
      </c>
      <c r="B15" s="463">
        <v>6.7000000000000004E-2</v>
      </c>
      <c r="C15" s="464">
        <v>4.9000000000000002E-2</v>
      </c>
      <c r="D15" s="464">
        <v>2.7E-2</v>
      </c>
      <c r="E15" s="465">
        <v>0</v>
      </c>
      <c r="F15" s="466">
        <v>0.04</v>
      </c>
      <c r="G15" s="464">
        <v>3.5999999999999997E-2</v>
      </c>
      <c r="H15" s="467">
        <v>0</v>
      </c>
      <c r="I15" s="463">
        <v>1.7999999999999999E-2</v>
      </c>
      <c r="J15" s="465">
        <v>0</v>
      </c>
      <c r="K15" s="468">
        <v>0.13800000000000001</v>
      </c>
      <c r="L15" s="469">
        <v>0.13400000000000001</v>
      </c>
      <c r="M15" s="469">
        <v>9.8000000000000004E-2</v>
      </c>
      <c r="N15" s="469">
        <v>0.08</v>
      </c>
      <c r="O15" s="469">
        <v>0.12000000000000001</v>
      </c>
      <c r="P15" s="469">
        <v>0.12</v>
      </c>
      <c r="Q15" s="469">
        <v>0.11600000000000001</v>
      </c>
      <c r="R15" s="469">
        <v>0.11599999999999999</v>
      </c>
      <c r="S15" s="469">
        <v>0.10199999999999999</v>
      </c>
      <c r="T15" s="469">
        <v>9.799999999999999E-2</v>
      </c>
      <c r="U15" s="469">
        <v>9.8000000000000004E-2</v>
      </c>
      <c r="V15" s="469">
        <v>0.08</v>
      </c>
      <c r="W15" s="469">
        <v>9.4E-2</v>
      </c>
      <c r="X15" s="469">
        <v>0.08</v>
      </c>
      <c r="Y15" s="469">
        <v>6.2E-2</v>
      </c>
      <c r="Z15" s="469">
        <v>7.5999999999999998E-2</v>
      </c>
      <c r="AA15" s="469">
        <v>5.7999999999999996E-2</v>
      </c>
      <c r="AB15" s="470">
        <v>0.04</v>
      </c>
      <c r="AC15" s="471">
        <v>1.2999999999999999E-2</v>
      </c>
      <c r="AD15" s="447"/>
      <c r="AE15" s="441" t="s">
        <v>2288</v>
      </c>
      <c r="AF15" s="472" t="s">
        <v>2284</v>
      </c>
      <c r="AH15" s="441" t="s">
        <v>2290</v>
      </c>
      <c r="AI15" s="444" t="s">
        <v>2290</v>
      </c>
      <c r="AQ15" s="441" t="s">
        <v>2288</v>
      </c>
      <c r="AR15" s="472" t="s">
        <v>2316</v>
      </c>
    </row>
    <row r="16" spans="1:44">
      <c r="A16" s="439" t="s">
        <v>2254</v>
      </c>
      <c r="B16" s="463">
        <v>6.4000000000000001E-2</v>
      </c>
      <c r="C16" s="464">
        <v>4.7E-2</v>
      </c>
      <c r="D16" s="464">
        <v>2.5999999999999999E-2</v>
      </c>
      <c r="E16" s="465">
        <v>0</v>
      </c>
      <c r="F16" s="466">
        <v>1.7000000000000001E-2</v>
      </c>
      <c r="G16" s="464">
        <v>1.4999999999999999E-2</v>
      </c>
      <c r="H16" s="467">
        <v>0</v>
      </c>
      <c r="I16" s="463">
        <v>1.2999999999999999E-2</v>
      </c>
      <c r="J16" s="465">
        <v>0</v>
      </c>
      <c r="K16" s="468">
        <v>0.10299999999999999</v>
      </c>
      <c r="L16" s="469">
        <v>0.10099999999999999</v>
      </c>
      <c r="M16" s="469">
        <v>8.5999999999999993E-2</v>
      </c>
      <c r="N16" s="469">
        <v>6.8999999999999992E-2</v>
      </c>
      <c r="O16" s="475" t="s">
        <v>2247</v>
      </c>
      <c r="P16" s="475" t="s">
        <v>2247</v>
      </c>
      <c r="Q16" s="475" t="s">
        <v>2247</v>
      </c>
      <c r="R16" s="475" t="s">
        <v>2247</v>
      </c>
      <c r="S16" s="475" t="s">
        <v>2247</v>
      </c>
      <c r="T16" s="475" t="s">
        <v>2247</v>
      </c>
      <c r="U16" s="475" t="s">
        <v>2247</v>
      </c>
      <c r="V16" s="475" t="s">
        <v>2247</v>
      </c>
      <c r="W16" s="475" t="s">
        <v>2247</v>
      </c>
      <c r="X16" s="475" t="s">
        <v>2247</v>
      </c>
      <c r="Y16" s="475" t="s">
        <v>2247</v>
      </c>
      <c r="Z16" s="475" t="s">
        <v>2247</v>
      </c>
      <c r="AA16" s="475" t="s">
        <v>2247</v>
      </c>
      <c r="AB16" s="476" t="s">
        <v>2247</v>
      </c>
      <c r="AC16" s="471">
        <v>8.9999999999999993E-3</v>
      </c>
      <c r="AD16" s="447"/>
      <c r="AE16" s="441" t="s">
        <v>2254</v>
      </c>
      <c r="AF16" s="472" t="s">
        <v>2284</v>
      </c>
      <c r="AH16" s="441" t="s">
        <v>2291</v>
      </c>
      <c r="AI16" s="444" t="s">
        <v>2291</v>
      </c>
      <c r="AQ16" s="441" t="s">
        <v>2254</v>
      </c>
      <c r="AR16" s="472" t="s">
        <v>2316</v>
      </c>
    </row>
    <row r="17" spans="1:44">
      <c r="A17" s="439" t="s">
        <v>2255</v>
      </c>
      <c r="B17" s="463">
        <v>6.4000000000000001E-2</v>
      </c>
      <c r="C17" s="464">
        <v>4.7E-2</v>
      </c>
      <c r="D17" s="464">
        <v>2.5999999999999999E-2</v>
      </c>
      <c r="E17" s="465">
        <v>0</v>
      </c>
      <c r="F17" s="466">
        <v>1.7000000000000001E-2</v>
      </c>
      <c r="G17" s="464">
        <v>1.4999999999999999E-2</v>
      </c>
      <c r="H17" s="467">
        <v>0</v>
      </c>
      <c r="I17" s="463">
        <v>1.2999999999999999E-2</v>
      </c>
      <c r="J17" s="465">
        <v>0</v>
      </c>
      <c r="K17" s="468">
        <v>0.10299999999999999</v>
      </c>
      <c r="L17" s="469">
        <v>0.10099999999999999</v>
      </c>
      <c r="M17" s="469">
        <v>8.5999999999999993E-2</v>
      </c>
      <c r="N17" s="469">
        <v>6.8999999999999992E-2</v>
      </c>
      <c r="O17" s="469">
        <v>0.09</v>
      </c>
      <c r="P17" s="469">
        <v>8.5999999999999993E-2</v>
      </c>
      <c r="Q17" s="469">
        <v>8.7999999999999995E-2</v>
      </c>
      <c r="R17" s="469">
        <v>8.3999999999999991E-2</v>
      </c>
      <c r="S17" s="469">
        <v>7.2999999999999995E-2</v>
      </c>
      <c r="T17" s="469">
        <v>7.0999999999999994E-2</v>
      </c>
      <c r="U17" s="469">
        <v>6.4999999999999988E-2</v>
      </c>
      <c r="V17" s="469">
        <v>7.2999999999999995E-2</v>
      </c>
      <c r="W17" s="469">
        <v>6.2999999999999987E-2</v>
      </c>
      <c r="X17" s="469">
        <v>5.1999999999999998E-2</v>
      </c>
      <c r="Y17" s="469">
        <v>5.6000000000000001E-2</v>
      </c>
      <c r="Z17" s="469">
        <v>4.9999999999999996E-2</v>
      </c>
      <c r="AA17" s="469">
        <v>4.8000000000000001E-2</v>
      </c>
      <c r="AB17" s="470">
        <v>3.4999999999999996E-2</v>
      </c>
      <c r="AC17" s="471">
        <v>8.9999999999999993E-3</v>
      </c>
      <c r="AD17" s="447"/>
      <c r="AE17" s="441" t="s">
        <v>2289</v>
      </c>
      <c r="AF17" s="472" t="s">
        <v>2284</v>
      </c>
      <c r="AH17" s="441" t="s">
        <v>2258</v>
      </c>
      <c r="AI17" s="444" t="s">
        <v>2258</v>
      </c>
      <c r="AQ17" s="441" t="s">
        <v>2289</v>
      </c>
      <c r="AR17" s="472" t="s">
        <v>2316</v>
      </c>
    </row>
    <row r="18" spans="1:44">
      <c r="A18" s="439" t="s">
        <v>2256</v>
      </c>
      <c r="B18" s="463">
        <v>5.7000000000000002E-2</v>
      </c>
      <c r="C18" s="464">
        <v>4.1000000000000002E-2</v>
      </c>
      <c r="D18" s="464">
        <v>2.3E-2</v>
      </c>
      <c r="E18" s="465">
        <v>0</v>
      </c>
      <c r="F18" s="466">
        <v>1.7000000000000001E-2</v>
      </c>
      <c r="G18" s="464">
        <v>1.4999999999999999E-2</v>
      </c>
      <c r="H18" s="467">
        <v>0</v>
      </c>
      <c r="I18" s="463">
        <v>1.2999999999999999E-2</v>
      </c>
      <c r="J18" s="465">
        <v>0</v>
      </c>
      <c r="K18" s="468">
        <v>9.6000000000000002E-2</v>
      </c>
      <c r="L18" s="469">
        <v>9.4E-2</v>
      </c>
      <c r="M18" s="469">
        <v>7.9000000000000001E-2</v>
      </c>
      <c r="N18" s="469">
        <v>6.3E-2</v>
      </c>
      <c r="O18" s="469">
        <v>8.3000000000000004E-2</v>
      </c>
      <c r="P18" s="469">
        <v>0.08</v>
      </c>
      <c r="Q18" s="469">
        <v>8.1000000000000003E-2</v>
      </c>
      <c r="R18" s="469">
        <v>7.8E-2</v>
      </c>
      <c r="S18" s="469">
        <v>6.7000000000000004E-2</v>
      </c>
      <c r="T18" s="469">
        <v>6.5000000000000002E-2</v>
      </c>
      <c r="U18" s="469">
        <v>6.2E-2</v>
      </c>
      <c r="V18" s="469">
        <v>6.6000000000000003E-2</v>
      </c>
      <c r="W18" s="469">
        <v>0.06</v>
      </c>
      <c r="X18" s="469">
        <v>4.9000000000000002E-2</v>
      </c>
      <c r="Y18" s="469">
        <v>0.05</v>
      </c>
      <c r="Z18" s="469">
        <v>4.7E-2</v>
      </c>
      <c r="AA18" s="469">
        <v>4.4999999999999998E-2</v>
      </c>
      <c r="AB18" s="470">
        <v>3.2000000000000001E-2</v>
      </c>
      <c r="AC18" s="471">
        <v>8.9999999999999993E-3</v>
      </c>
      <c r="AD18" s="447"/>
      <c r="AE18" s="441" t="s">
        <v>2290</v>
      </c>
      <c r="AF18" s="472" t="s">
        <v>2284</v>
      </c>
      <c r="AH18" s="441" t="s">
        <v>2259</v>
      </c>
      <c r="AI18" s="444" t="s">
        <v>2259</v>
      </c>
      <c r="AQ18" s="441" t="s">
        <v>2290</v>
      </c>
      <c r="AR18" s="472" t="s">
        <v>2316</v>
      </c>
    </row>
    <row r="19" spans="1:44">
      <c r="A19" s="439" t="s">
        <v>2257</v>
      </c>
      <c r="B19" s="463">
        <v>5.3999999999999999E-2</v>
      </c>
      <c r="C19" s="464">
        <v>0.04</v>
      </c>
      <c r="D19" s="464">
        <v>2.1999999999999999E-2</v>
      </c>
      <c r="E19" s="465">
        <v>0</v>
      </c>
      <c r="F19" s="466">
        <v>1.7000000000000001E-2</v>
      </c>
      <c r="G19" s="464">
        <v>1.4999999999999999E-2</v>
      </c>
      <c r="H19" s="467">
        <v>0</v>
      </c>
      <c r="I19" s="463">
        <v>1.2999999999999999E-2</v>
      </c>
      <c r="J19" s="465">
        <v>0</v>
      </c>
      <c r="K19" s="468">
        <v>9.2999999999999999E-2</v>
      </c>
      <c r="L19" s="469">
        <v>9.0999999999999998E-2</v>
      </c>
      <c r="M19" s="469">
        <v>7.5999999999999998E-2</v>
      </c>
      <c r="N19" s="469">
        <v>6.2E-2</v>
      </c>
      <c r="O19" s="469">
        <v>0.08</v>
      </c>
      <c r="P19" s="469">
        <v>7.9000000000000001E-2</v>
      </c>
      <c r="Q19" s="469">
        <v>7.8E-2</v>
      </c>
      <c r="R19" s="469">
        <v>7.6999999999999999E-2</v>
      </c>
      <c r="S19" s="469">
        <v>6.6000000000000003E-2</v>
      </c>
      <c r="T19" s="469">
        <v>6.4000000000000001E-2</v>
      </c>
      <c r="U19" s="469">
        <v>6.0999999999999999E-2</v>
      </c>
      <c r="V19" s="469">
        <v>6.3E-2</v>
      </c>
      <c r="W19" s="469">
        <v>5.8999999999999997E-2</v>
      </c>
      <c r="X19" s="469">
        <v>4.8000000000000001E-2</v>
      </c>
      <c r="Y19" s="469">
        <v>4.9000000000000002E-2</v>
      </c>
      <c r="Z19" s="469">
        <v>4.5999999999999999E-2</v>
      </c>
      <c r="AA19" s="469">
        <v>4.3999999999999997E-2</v>
      </c>
      <c r="AB19" s="470">
        <v>3.1E-2</v>
      </c>
      <c r="AC19" s="471">
        <v>8.9999999999999993E-3</v>
      </c>
      <c r="AD19" s="447"/>
      <c r="AE19" s="441" t="s">
        <v>2291</v>
      </c>
      <c r="AF19" s="472" t="s">
        <v>2284</v>
      </c>
      <c r="AH19" s="441" t="s">
        <v>2260</v>
      </c>
      <c r="AI19" s="444" t="s">
        <v>2306</v>
      </c>
      <c r="AQ19" s="441" t="s">
        <v>2291</v>
      </c>
      <c r="AR19" s="472" t="s">
        <v>2316</v>
      </c>
    </row>
    <row r="20" spans="1:44">
      <c r="A20" s="439" t="s">
        <v>2258</v>
      </c>
      <c r="B20" s="463">
        <v>6.4000000000000001E-2</v>
      </c>
      <c r="C20" s="464">
        <v>4.7E-2</v>
      </c>
      <c r="D20" s="464">
        <v>2.5999999999999999E-2</v>
      </c>
      <c r="E20" s="465">
        <v>0</v>
      </c>
      <c r="F20" s="466">
        <v>1.7000000000000001E-2</v>
      </c>
      <c r="G20" s="475" t="s">
        <v>2247</v>
      </c>
      <c r="H20" s="467">
        <v>0</v>
      </c>
      <c r="I20" s="463">
        <v>1.2999999999999999E-2</v>
      </c>
      <c r="J20" s="465">
        <v>0</v>
      </c>
      <c r="K20" s="468">
        <v>0.10299999999999999</v>
      </c>
      <c r="L20" s="475" t="s">
        <v>2247</v>
      </c>
      <c r="M20" s="469">
        <v>8.5999999999999993E-2</v>
      </c>
      <c r="N20" s="469">
        <v>6.8999999999999992E-2</v>
      </c>
      <c r="O20" s="469">
        <v>0.09</v>
      </c>
      <c r="P20" s="469">
        <v>8.5999999999999993E-2</v>
      </c>
      <c r="Q20" s="475" t="s">
        <v>2247</v>
      </c>
      <c r="R20" s="475" t="s">
        <v>2247</v>
      </c>
      <c r="S20" s="469">
        <v>7.2999999999999995E-2</v>
      </c>
      <c r="T20" s="475" t="s">
        <v>2247</v>
      </c>
      <c r="U20" s="469">
        <v>6.4999999999999988E-2</v>
      </c>
      <c r="V20" s="469">
        <v>7.2999999999999995E-2</v>
      </c>
      <c r="W20" s="475" t="s">
        <v>2247</v>
      </c>
      <c r="X20" s="469">
        <v>5.1999999999999998E-2</v>
      </c>
      <c r="Y20" s="469">
        <v>5.6000000000000001E-2</v>
      </c>
      <c r="Z20" s="475" t="s">
        <v>2247</v>
      </c>
      <c r="AA20" s="469">
        <v>4.8000000000000001E-2</v>
      </c>
      <c r="AB20" s="470">
        <v>3.4999999999999996E-2</v>
      </c>
      <c r="AC20" s="471">
        <v>8.9999999999999993E-3</v>
      </c>
      <c r="AD20" s="447"/>
      <c r="AE20" s="441" t="s">
        <v>2258</v>
      </c>
      <c r="AF20" s="472" t="s">
        <v>2282</v>
      </c>
      <c r="AH20" s="441" t="s">
        <v>2261</v>
      </c>
      <c r="AI20" s="444" t="s">
        <v>2307</v>
      </c>
      <c r="AQ20" s="441" t="s">
        <v>2258</v>
      </c>
      <c r="AR20" s="472" t="s">
        <v>2355</v>
      </c>
    </row>
    <row r="21" spans="1:44">
      <c r="A21" s="439" t="s">
        <v>2259</v>
      </c>
      <c r="B21" s="463">
        <v>6.4000000000000001E-2</v>
      </c>
      <c r="C21" s="464">
        <v>4.7E-2</v>
      </c>
      <c r="D21" s="464">
        <v>2.5999999999999999E-2</v>
      </c>
      <c r="E21" s="465">
        <v>0</v>
      </c>
      <c r="F21" s="466">
        <v>1.7000000000000001E-2</v>
      </c>
      <c r="G21" s="464">
        <v>1.4999999999999999E-2</v>
      </c>
      <c r="H21" s="467">
        <v>0</v>
      </c>
      <c r="I21" s="463">
        <v>1.2999999999999999E-2</v>
      </c>
      <c r="J21" s="465">
        <v>0</v>
      </c>
      <c r="K21" s="468">
        <v>0.10299999999999999</v>
      </c>
      <c r="L21" s="469">
        <v>0.10099999999999999</v>
      </c>
      <c r="M21" s="469">
        <v>8.5999999999999993E-2</v>
      </c>
      <c r="N21" s="469">
        <v>6.8999999999999992E-2</v>
      </c>
      <c r="O21" s="469">
        <v>0.09</v>
      </c>
      <c r="P21" s="469">
        <v>8.5999999999999993E-2</v>
      </c>
      <c r="Q21" s="469">
        <v>8.7999999999999995E-2</v>
      </c>
      <c r="R21" s="469">
        <v>8.3999999999999991E-2</v>
      </c>
      <c r="S21" s="469">
        <v>7.2999999999999995E-2</v>
      </c>
      <c r="T21" s="469">
        <v>7.0999999999999994E-2</v>
      </c>
      <c r="U21" s="469">
        <v>6.4999999999999988E-2</v>
      </c>
      <c r="V21" s="469">
        <v>7.2999999999999995E-2</v>
      </c>
      <c r="W21" s="469">
        <v>6.2999999999999987E-2</v>
      </c>
      <c r="X21" s="469">
        <v>5.1999999999999998E-2</v>
      </c>
      <c r="Y21" s="469">
        <v>5.6000000000000001E-2</v>
      </c>
      <c r="Z21" s="469">
        <v>4.9999999999999996E-2</v>
      </c>
      <c r="AA21" s="469">
        <v>4.8000000000000001E-2</v>
      </c>
      <c r="AB21" s="470">
        <v>3.4999999999999996E-2</v>
      </c>
      <c r="AC21" s="471">
        <v>8.9999999999999993E-3</v>
      </c>
      <c r="AD21" s="447"/>
      <c r="AE21" s="441" t="s">
        <v>2259</v>
      </c>
      <c r="AF21" s="472" t="s">
        <v>2284</v>
      </c>
      <c r="AH21" s="441" t="s">
        <v>2262</v>
      </c>
      <c r="AI21" s="444" t="s">
        <v>2308</v>
      </c>
      <c r="AQ21" s="441" t="s">
        <v>2259</v>
      </c>
      <c r="AR21" s="472" t="s">
        <v>2316</v>
      </c>
    </row>
    <row r="22" spans="1:44">
      <c r="A22" s="439" t="s">
        <v>2260</v>
      </c>
      <c r="B22" s="463">
        <v>8.5999999999999993E-2</v>
      </c>
      <c r="C22" s="464">
        <v>6.3E-2</v>
      </c>
      <c r="D22" s="464">
        <v>3.5000000000000003E-2</v>
      </c>
      <c r="E22" s="465">
        <v>0</v>
      </c>
      <c r="F22" s="466">
        <v>1.9E-2</v>
      </c>
      <c r="G22" s="464">
        <v>1.6E-2</v>
      </c>
      <c r="H22" s="467">
        <v>0</v>
      </c>
      <c r="I22" s="463">
        <v>2.5999999999999999E-2</v>
      </c>
      <c r="J22" s="465">
        <v>0</v>
      </c>
      <c r="K22" s="468">
        <v>0.14700000000000002</v>
      </c>
      <c r="L22" s="469">
        <v>0.14400000000000002</v>
      </c>
      <c r="M22" s="469">
        <v>0.128</v>
      </c>
      <c r="N22" s="469">
        <v>0.105</v>
      </c>
      <c r="O22" s="469">
        <v>0.121</v>
      </c>
      <c r="P22" s="469">
        <v>0.124</v>
      </c>
      <c r="Q22" s="469">
        <v>0.11799999999999999</v>
      </c>
      <c r="R22" s="469">
        <v>0.121</v>
      </c>
      <c r="S22" s="469">
        <v>9.8000000000000004E-2</v>
      </c>
      <c r="T22" s="469">
        <v>9.5000000000000001E-2</v>
      </c>
      <c r="U22" s="469">
        <v>9.6000000000000002E-2</v>
      </c>
      <c r="V22" s="469">
        <v>0.10199999999999999</v>
      </c>
      <c r="W22" s="469">
        <v>9.2999999999999999E-2</v>
      </c>
      <c r="X22" s="469">
        <v>7.0000000000000007E-2</v>
      </c>
      <c r="Y22" s="469">
        <v>7.9000000000000001E-2</v>
      </c>
      <c r="Z22" s="469">
        <v>6.7000000000000004E-2</v>
      </c>
      <c r="AA22" s="469">
        <v>7.6999999999999999E-2</v>
      </c>
      <c r="AB22" s="470">
        <v>5.1000000000000004E-2</v>
      </c>
      <c r="AC22" s="471">
        <v>1.6E-2</v>
      </c>
      <c r="AD22" s="447"/>
      <c r="AE22" s="441" t="s">
        <v>2260</v>
      </c>
      <c r="AF22" s="477" t="s">
        <v>2284</v>
      </c>
      <c r="AH22" s="441" t="s">
        <v>2263</v>
      </c>
      <c r="AI22" s="444" t="s">
        <v>2263</v>
      </c>
      <c r="AQ22" s="441" t="s">
        <v>2260</v>
      </c>
      <c r="AR22" s="472" t="s">
        <v>2316</v>
      </c>
    </row>
    <row r="23" spans="1:44">
      <c r="A23" s="439" t="s">
        <v>2261</v>
      </c>
      <c r="B23" s="463">
        <v>8.5999999999999993E-2</v>
      </c>
      <c r="C23" s="464">
        <v>6.3E-2</v>
      </c>
      <c r="D23" s="464">
        <v>3.5000000000000003E-2</v>
      </c>
      <c r="E23" s="465">
        <v>0</v>
      </c>
      <c r="F23" s="466">
        <v>1.9E-2</v>
      </c>
      <c r="G23" s="464">
        <v>1.6E-2</v>
      </c>
      <c r="H23" s="467">
        <v>0</v>
      </c>
      <c r="I23" s="463">
        <v>2.5999999999999999E-2</v>
      </c>
      <c r="J23" s="465">
        <v>0</v>
      </c>
      <c r="K23" s="468">
        <v>0.14700000000000002</v>
      </c>
      <c r="L23" s="469">
        <v>0.14400000000000002</v>
      </c>
      <c r="M23" s="469">
        <v>0.128</v>
      </c>
      <c r="N23" s="469">
        <v>0.105</v>
      </c>
      <c r="O23" s="469">
        <v>0.121</v>
      </c>
      <c r="P23" s="469">
        <v>0.124</v>
      </c>
      <c r="Q23" s="469">
        <v>0.11799999999999999</v>
      </c>
      <c r="R23" s="469">
        <v>0.121</v>
      </c>
      <c r="S23" s="469">
        <v>9.8000000000000004E-2</v>
      </c>
      <c r="T23" s="469">
        <v>9.5000000000000001E-2</v>
      </c>
      <c r="U23" s="469">
        <v>9.6000000000000002E-2</v>
      </c>
      <c r="V23" s="469">
        <v>0.10199999999999999</v>
      </c>
      <c r="W23" s="469">
        <v>9.2999999999999999E-2</v>
      </c>
      <c r="X23" s="469">
        <v>7.0000000000000007E-2</v>
      </c>
      <c r="Y23" s="469">
        <v>7.9000000000000001E-2</v>
      </c>
      <c r="Z23" s="469">
        <v>6.7000000000000004E-2</v>
      </c>
      <c r="AA23" s="469">
        <v>7.6999999999999999E-2</v>
      </c>
      <c r="AB23" s="470">
        <v>5.1000000000000004E-2</v>
      </c>
      <c r="AC23" s="471">
        <v>1.6E-2</v>
      </c>
      <c r="AD23" s="447"/>
      <c r="AE23" s="441" t="s">
        <v>2261</v>
      </c>
      <c r="AF23" s="478" t="s">
        <v>2284</v>
      </c>
      <c r="AH23" s="441" t="s">
        <v>2264</v>
      </c>
      <c r="AI23" s="444" t="s">
        <v>2264</v>
      </c>
      <c r="AQ23" s="441" t="s">
        <v>2261</v>
      </c>
      <c r="AR23" s="472" t="s">
        <v>2316</v>
      </c>
    </row>
    <row r="24" spans="1:44">
      <c r="A24" s="439" t="s">
        <v>2262</v>
      </c>
      <c r="B24" s="463">
        <v>0.15</v>
      </c>
      <c r="C24" s="464">
        <v>0.11</v>
      </c>
      <c r="D24" s="464">
        <v>6.0999999999999999E-2</v>
      </c>
      <c r="E24" s="465">
        <v>0</v>
      </c>
      <c r="F24" s="466">
        <v>1.9E-2</v>
      </c>
      <c r="G24" s="464">
        <v>1.6E-2</v>
      </c>
      <c r="H24" s="467">
        <v>0</v>
      </c>
      <c r="I24" s="463">
        <v>2.5999999999999999E-2</v>
      </c>
      <c r="J24" s="465">
        <v>0</v>
      </c>
      <c r="K24" s="468">
        <v>0.21099999999999997</v>
      </c>
      <c r="L24" s="469">
        <v>0.20799999999999996</v>
      </c>
      <c r="M24" s="469">
        <v>0.192</v>
      </c>
      <c r="N24" s="469">
        <v>0.15200000000000002</v>
      </c>
      <c r="O24" s="469">
        <v>0.185</v>
      </c>
      <c r="P24" s="469">
        <v>0.17099999999999999</v>
      </c>
      <c r="Q24" s="469">
        <v>0.182</v>
      </c>
      <c r="R24" s="469">
        <v>0.16799999999999998</v>
      </c>
      <c r="S24" s="469">
        <v>0.14500000000000002</v>
      </c>
      <c r="T24" s="469">
        <v>0.14200000000000002</v>
      </c>
      <c r="U24" s="469">
        <v>0.122</v>
      </c>
      <c r="V24" s="469">
        <v>0.16599999999999998</v>
      </c>
      <c r="W24" s="469">
        <v>0.11899999999999999</v>
      </c>
      <c r="X24" s="469">
        <v>9.6000000000000002E-2</v>
      </c>
      <c r="Y24" s="469">
        <v>0.126</v>
      </c>
      <c r="Z24" s="469">
        <v>9.2999999999999999E-2</v>
      </c>
      <c r="AA24" s="469">
        <v>0.10299999999999999</v>
      </c>
      <c r="AB24" s="470">
        <v>7.6999999999999999E-2</v>
      </c>
      <c r="AC24" s="471">
        <v>1.6E-2</v>
      </c>
      <c r="AD24" s="447"/>
      <c r="AE24" s="441" t="s">
        <v>2262</v>
      </c>
      <c r="AF24" s="479" t="s">
        <v>2284</v>
      </c>
      <c r="AH24" s="441" t="s">
        <v>2265</v>
      </c>
      <c r="AI24" s="444" t="s">
        <v>2265</v>
      </c>
      <c r="AQ24" s="441" t="s">
        <v>2262</v>
      </c>
      <c r="AR24" s="472" t="s">
        <v>2316</v>
      </c>
    </row>
    <row r="25" spans="1:44">
      <c r="A25" s="439" t="s">
        <v>2263</v>
      </c>
      <c r="B25" s="463">
        <v>8.1000000000000003E-2</v>
      </c>
      <c r="C25" s="464">
        <v>5.8999999999999997E-2</v>
      </c>
      <c r="D25" s="464">
        <v>3.3000000000000002E-2</v>
      </c>
      <c r="E25" s="465">
        <v>0</v>
      </c>
      <c r="F25" s="466">
        <v>1.2999999999999999E-2</v>
      </c>
      <c r="G25" s="464">
        <v>0.01</v>
      </c>
      <c r="H25" s="467">
        <v>0</v>
      </c>
      <c r="I25" s="463">
        <v>0.02</v>
      </c>
      <c r="J25" s="465">
        <v>0</v>
      </c>
      <c r="K25" s="468">
        <v>0.13100000000000001</v>
      </c>
      <c r="L25" s="469">
        <v>0.128</v>
      </c>
      <c r="M25" s="469">
        <v>0.11800000000000001</v>
      </c>
      <c r="N25" s="469">
        <v>9.6000000000000002E-2</v>
      </c>
      <c r="O25" s="469">
        <v>0.111</v>
      </c>
      <c r="P25" s="469">
        <v>0.109</v>
      </c>
      <c r="Q25" s="469">
        <v>0.108</v>
      </c>
      <c r="R25" s="469">
        <v>0.106</v>
      </c>
      <c r="S25" s="469">
        <v>8.8999999999999996E-2</v>
      </c>
      <c r="T25" s="469">
        <v>8.5999999999999993E-2</v>
      </c>
      <c r="U25" s="469">
        <v>8.3000000000000004E-2</v>
      </c>
      <c r="V25" s="469">
        <v>9.8000000000000004E-2</v>
      </c>
      <c r="W25" s="469">
        <v>0.08</v>
      </c>
      <c r="X25" s="469">
        <v>6.3E-2</v>
      </c>
      <c r="Y25" s="469">
        <v>7.5999999999999998E-2</v>
      </c>
      <c r="Z25" s="469">
        <v>6.0000000000000005E-2</v>
      </c>
      <c r="AA25" s="469">
        <v>7.0000000000000007E-2</v>
      </c>
      <c r="AB25" s="470">
        <v>0.05</v>
      </c>
      <c r="AC25" s="471">
        <v>1.7000000000000001E-2</v>
      </c>
      <c r="AD25" s="447"/>
      <c r="AE25" s="441" t="s">
        <v>2292</v>
      </c>
      <c r="AF25" s="479" t="s">
        <v>2284</v>
      </c>
      <c r="AH25" s="441" t="s">
        <v>2266</v>
      </c>
      <c r="AI25" s="444" t="s">
        <v>2266</v>
      </c>
      <c r="AQ25" s="441" t="s">
        <v>2292</v>
      </c>
      <c r="AR25" s="472" t="s">
        <v>2316</v>
      </c>
    </row>
    <row r="26" spans="1:44">
      <c r="A26" s="439" t="s">
        <v>2264</v>
      </c>
      <c r="B26" s="463">
        <v>0.126</v>
      </c>
      <c r="C26" s="464">
        <v>9.1999999999999998E-2</v>
      </c>
      <c r="D26" s="464">
        <v>5.0999999999999997E-2</v>
      </c>
      <c r="E26" s="465">
        <v>0</v>
      </c>
      <c r="F26" s="466">
        <v>1.2999999999999999E-2</v>
      </c>
      <c r="G26" s="464">
        <v>0.01</v>
      </c>
      <c r="H26" s="467">
        <v>0</v>
      </c>
      <c r="I26" s="463">
        <v>0.02</v>
      </c>
      <c r="J26" s="465">
        <v>0</v>
      </c>
      <c r="K26" s="468">
        <v>0.17599999999999999</v>
      </c>
      <c r="L26" s="469">
        <v>0.17299999999999999</v>
      </c>
      <c r="M26" s="469">
        <v>0.16299999999999998</v>
      </c>
      <c r="N26" s="469">
        <v>0.129</v>
      </c>
      <c r="O26" s="469">
        <v>0.15600000000000003</v>
      </c>
      <c r="P26" s="469">
        <v>0.14200000000000002</v>
      </c>
      <c r="Q26" s="469">
        <v>0.15300000000000002</v>
      </c>
      <c r="R26" s="469">
        <v>0.13900000000000001</v>
      </c>
      <c r="S26" s="469">
        <v>0.122</v>
      </c>
      <c r="T26" s="469">
        <v>0.11899999999999999</v>
      </c>
      <c r="U26" s="469">
        <v>0.10100000000000001</v>
      </c>
      <c r="V26" s="469">
        <v>0.14300000000000002</v>
      </c>
      <c r="W26" s="469">
        <v>9.8000000000000004E-2</v>
      </c>
      <c r="X26" s="469">
        <v>8.1000000000000003E-2</v>
      </c>
      <c r="Y26" s="469">
        <v>0.109</v>
      </c>
      <c r="Z26" s="469">
        <v>7.8E-2</v>
      </c>
      <c r="AA26" s="469">
        <v>8.7999999999999995E-2</v>
      </c>
      <c r="AB26" s="470">
        <v>6.8000000000000005E-2</v>
      </c>
      <c r="AC26" s="471">
        <v>1.7000000000000001E-2</v>
      </c>
      <c r="AD26" s="447"/>
      <c r="AE26" s="441" t="s">
        <v>2293</v>
      </c>
      <c r="AF26" s="479" t="s">
        <v>2284</v>
      </c>
      <c r="AH26" s="441" t="s">
        <v>2267</v>
      </c>
      <c r="AI26" s="444" t="s">
        <v>2267</v>
      </c>
      <c r="AQ26" s="441" t="s">
        <v>2293</v>
      </c>
      <c r="AR26" s="472" t="s">
        <v>2316</v>
      </c>
    </row>
    <row r="27" spans="1:44">
      <c r="A27" s="439" t="s">
        <v>2265</v>
      </c>
      <c r="B27" s="463">
        <v>8.4000000000000005E-2</v>
      </c>
      <c r="C27" s="464">
        <v>6.0999999999999999E-2</v>
      </c>
      <c r="D27" s="464">
        <v>3.4000000000000002E-2</v>
      </c>
      <c r="E27" s="465">
        <v>0</v>
      </c>
      <c r="F27" s="466">
        <v>1.2999999999999999E-2</v>
      </c>
      <c r="G27" s="464">
        <v>0.01</v>
      </c>
      <c r="H27" s="467">
        <v>0</v>
      </c>
      <c r="I27" s="463">
        <v>0.02</v>
      </c>
      <c r="J27" s="465">
        <v>0</v>
      </c>
      <c r="K27" s="468">
        <v>0.13400000000000001</v>
      </c>
      <c r="L27" s="469">
        <v>0.13100000000000001</v>
      </c>
      <c r="M27" s="469">
        <v>0.12100000000000001</v>
      </c>
      <c r="N27" s="469">
        <v>9.8000000000000004E-2</v>
      </c>
      <c r="O27" s="469">
        <v>0.114</v>
      </c>
      <c r="P27" s="469">
        <v>0.111</v>
      </c>
      <c r="Q27" s="469">
        <v>0.111</v>
      </c>
      <c r="R27" s="469">
        <v>0.108</v>
      </c>
      <c r="S27" s="469">
        <v>9.0999999999999998E-2</v>
      </c>
      <c r="T27" s="469">
        <v>8.7999999999999995E-2</v>
      </c>
      <c r="U27" s="469">
        <v>8.4000000000000005E-2</v>
      </c>
      <c r="V27" s="469">
        <v>0.10100000000000001</v>
      </c>
      <c r="W27" s="469">
        <v>8.1000000000000003E-2</v>
      </c>
      <c r="X27" s="469">
        <v>6.4000000000000001E-2</v>
      </c>
      <c r="Y27" s="469">
        <v>7.8E-2</v>
      </c>
      <c r="Z27" s="469">
        <v>6.1000000000000006E-2</v>
      </c>
      <c r="AA27" s="469">
        <v>7.1000000000000008E-2</v>
      </c>
      <c r="AB27" s="470">
        <v>5.1000000000000004E-2</v>
      </c>
      <c r="AC27" s="471">
        <v>1.7000000000000001E-2</v>
      </c>
      <c r="AD27" s="447"/>
      <c r="AE27" s="441" t="s">
        <v>2294</v>
      </c>
      <c r="AF27" s="480" t="s">
        <v>2284</v>
      </c>
      <c r="AH27" s="441" t="s">
        <v>2268</v>
      </c>
      <c r="AI27" s="444" t="s">
        <v>2268</v>
      </c>
      <c r="AQ27" s="441" t="s">
        <v>2294</v>
      </c>
      <c r="AR27" s="472" t="s">
        <v>2316</v>
      </c>
    </row>
    <row r="28" spans="1:44" ht="14.25" thickBot="1">
      <c r="A28" s="439" t="s">
        <v>2266</v>
      </c>
      <c r="B28" s="481">
        <v>8.1000000000000003E-2</v>
      </c>
      <c r="C28" s="482">
        <v>5.8999999999999997E-2</v>
      </c>
      <c r="D28" s="482">
        <v>3.3000000000000002E-2</v>
      </c>
      <c r="E28" s="465">
        <v>0</v>
      </c>
      <c r="F28" s="483">
        <v>1.0999999999999999E-2</v>
      </c>
      <c r="G28" s="475" t="s">
        <v>2247</v>
      </c>
      <c r="H28" s="467">
        <v>0</v>
      </c>
      <c r="I28" s="481">
        <v>0.02</v>
      </c>
      <c r="J28" s="465">
        <v>0</v>
      </c>
      <c r="K28" s="484">
        <v>0.129</v>
      </c>
      <c r="L28" s="475" t="s">
        <v>2247</v>
      </c>
      <c r="M28" s="485">
        <v>0.11800000000000001</v>
      </c>
      <c r="N28" s="485">
        <v>9.6000000000000002E-2</v>
      </c>
      <c r="O28" s="485">
        <v>0.109</v>
      </c>
      <c r="P28" s="485">
        <v>0.107</v>
      </c>
      <c r="Q28" s="475" t="s">
        <v>2247</v>
      </c>
      <c r="R28" s="475" t="s">
        <v>2247</v>
      </c>
      <c r="S28" s="485">
        <v>8.6999999999999994E-2</v>
      </c>
      <c r="T28" s="475" t="s">
        <v>2247</v>
      </c>
      <c r="U28" s="485">
        <v>8.1000000000000003E-2</v>
      </c>
      <c r="V28" s="485">
        <v>9.8000000000000004E-2</v>
      </c>
      <c r="W28" s="475" t="s">
        <v>2247</v>
      </c>
      <c r="X28" s="485">
        <v>6.0999999999999999E-2</v>
      </c>
      <c r="Y28" s="485">
        <v>7.5999999999999998E-2</v>
      </c>
      <c r="Z28" s="475" t="s">
        <v>2247</v>
      </c>
      <c r="AA28" s="485">
        <v>7.0000000000000007E-2</v>
      </c>
      <c r="AB28" s="486">
        <v>0.05</v>
      </c>
      <c r="AC28" s="471">
        <v>1.7000000000000001E-2</v>
      </c>
      <c r="AD28" s="447"/>
      <c r="AE28" s="441" t="s">
        <v>2295</v>
      </c>
      <c r="AF28" s="472" t="s">
        <v>2282</v>
      </c>
      <c r="AH28" s="487" t="s">
        <v>2269</v>
      </c>
      <c r="AI28" s="488" t="s">
        <v>2269</v>
      </c>
      <c r="AQ28" s="441" t="s">
        <v>2295</v>
      </c>
      <c r="AR28" s="472" t="s">
        <v>2355</v>
      </c>
    </row>
    <row r="29" spans="1:44" ht="18.75" customHeight="1" thickTop="1">
      <c r="A29" s="439" t="s">
        <v>2267</v>
      </c>
      <c r="B29" s="481">
        <v>8.1000000000000003E-2</v>
      </c>
      <c r="C29" s="482">
        <v>5.8999999999999997E-2</v>
      </c>
      <c r="D29" s="482">
        <v>3.3000000000000002E-2</v>
      </c>
      <c r="E29" s="465">
        <v>0</v>
      </c>
      <c r="F29" s="483">
        <v>1.0999999999999999E-2</v>
      </c>
      <c r="G29" s="475" t="s">
        <v>2247</v>
      </c>
      <c r="H29" s="467">
        <v>0</v>
      </c>
      <c r="I29" s="481">
        <v>0.02</v>
      </c>
      <c r="J29" s="465">
        <v>0</v>
      </c>
      <c r="K29" s="484">
        <v>0.129</v>
      </c>
      <c r="L29" s="475" t="s">
        <v>2247</v>
      </c>
      <c r="M29" s="485">
        <v>0.11800000000000001</v>
      </c>
      <c r="N29" s="485">
        <v>9.6000000000000002E-2</v>
      </c>
      <c r="O29" s="485">
        <v>0.109</v>
      </c>
      <c r="P29" s="485">
        <v>0.107</v>
      </c>
      <c r="Q29" s="475" t="s">
        <v>2247</v>
      </c>
      <c r="R29" s="475" t="s">
        <v>2247</v>
      </c>
      <c r="S29" s="485">
        <v>8.6999999999999994E-2</v>
      </c>
      <c r="T29" s="475" t="s">
        <v>2247</v>
      </c>
      <c r="U29" s="485">
        <v>8.1000000000000003E-2</v>
      </c>
      <c r="V29" s="485">
        <v>9.8000000000000004E-2</v>
      </c>
      <c r="W29" s="475" t="s">
        <v>2247</v>
      </c>
      <c r="X29" s="485">
        <v>6.0999999999999999E-2</v>
      </c>
      <c r="Y29" s="485">
        <v>7.5999999999999998E-2</v>
      </c>
      <c r="Z29" s="475" t="s">
        <v>2247</v>
      </c>
      <c r="AA29" s="485">
        <v>7.0000000000000007E-2</v>
      </c>
      <c r="AB29" s="486">
        <v>0.05</v>
      </c>
      <c r="AC29" s="471">
        <v>1.7000000000000001E-2</v>
      </c>
      <c r="AD29" s="447"/>
      <c r="AE29" s="441" t="s">
        <v>2296</v>
      </c>
      <c r="AF29" s="472" t="s">
        <v>2282</v>
      </c>
      <c r="AH29" s="489" t="s">
        <v>2270</v>
      </c>
      <c r="AI29" s="490" t="s">
        <v>2309</v>
      </c>
      <c r="AQ29" s="441" t="s">
        <v>2296</v>
      </c>
      <c r="AR29" s="472" t="s">
        <v>2355</v>
      </c>
    </row>
    <row r="30" spans="1:44" ht="18.75" customHeight="1">
      <c r="A30" s="439" t="s">
        <v>2268</v>
      </c>
      <c r="B30" s="481">
        <v>9.9000000000000005E-2</v>
      </c>
      <c r="C30" s="482">
        <v>7.1999999999999995E-2</v>
      </c>
      <c r="D30" s="482">
        <v>0.04</v>
      </c>
      <c r="E30" s="465">
        <v>0</v>
      </c>
      <c r="F30" s="483">
        <v>4.2999999999999997E-2</v>
      </c>
      <c r="G30" s="482">
        <v>3.9E-2</v>
      </c>
      <c r="H30" s="467">
        <v>0</v>
      </c>
      <c r="I30" s="481">
        <v>3.7999999999999999E-2</v>
      </c>
      <c r="J30" s="465">
        <v>0</v>
      </c>
      <c r="K30" s="484">
        <v>0.21100000000000002</v>
      </c>
      <c r="L30" s="485">
        <v>0.20700000000000002</v>
      </c>
      <c r="M30" s="485">
        <v>0.16800000000000001</v>
      </c>
      <c r="N30" s="485">
        <v>0.14099999999999999</v>
      </c>
      <c r="O30" s="485">
        <v>0.17300000000000001</v>
      </c>
      <c r="P30" s="485">
        <v>0.184</v>
      </c>
      <c r="Q30" s="485">
        <v>0.16900000000000001</v>
      </c>
      <c r="R30" s="485">
        <v>0.18</v>
      </c>
      <c r="S30" s="485">
        <v>0.14599999999999999</v>
      </c>
      <c r="T30" s="485">
        <v>0.14199999999999999</v>
      </c>
      <c r="U30" s="485">
        <v>0.152</v>
      </c>
      <c r="V30" s="485">
        <v>0.13</v>
      </c>
      <c r="W30" s="485">
        <v>0.14799999999999999</v>
      </c>
      <c r="X30" s="485">
        <v>0.11399999999999999</v>
      </c>
      <c r="Y30" s="485">
        <v>0.10299999999999999</v>
      </c>
      <c r="Z30" s="485">
        <v>0.11</v>
      </c>
      <c r="AA30" s="485">
        <v>0.109</v>
      </c>
      <c r="AB30" s="486">
        <v>7.1000000000000008E-2</v>
      </c>
      <c r="AC30" s="471">
        <v>3.1E-2</v>
      </c>
      <c r="AD30" s="447"/>
      <c r="AE30" s="441" t="s">
        <v>2297</v>
      </c>
      <c r="AF30" s="480" t="s">
        <v>2284</v>
      </c>
      <c r="AH30" s="441" t="s">
        <v>2299</v>
      </c>
      <c r="AI30" s="444" t="s">
        <v>2310</v>
      </c>
      <c r="AQ30" s="441" t="s">
        <v>2297</v>
      </c>
      <c r="AR30" s="480" t="s">
        <v>2316</v>
      </c>
    </row>
    <row r="31" spans="1:44" ht="14.25" thickBot="1">
      <c r="A31" s="440" t="s">
        <v>2269</v>
      </c>
      <c r="B31" s="491">
        <v>7.9000000000000001E-2</v>
      </c>
      <c r="C31" s="492">
        <v>5.8000000000000003E-2</v>
      </c>
      <c r="D31" s="492">
        <v>3.2000000000000001E-2</v>
      </c>
      <c r="E31" s="493">
        <v>0</v>
      </c>
      <c r="F31" s="494">
        <v>4.2999999999999997E-2</v>
      </c>
      <c r="G31" s="492">
        <v>3.9E-2</v>
      </c>
      <c r="H31" s="495">
        <v>0</v>
      </c>
      <c r="I31" s="491">
        <v>3.7999999999999999E-2</v>
      </c>
      <c r="J31" s="493">
        <v>0</v>
      </c>
      <c r="K31" s="496">
        <v>0.191</v>
      </c>
      <c r="L31" s="497">
        <v>0.187</v>
      </c>
      <c r="M31" s="497">
        <v>0.14799999999999999</v>
      </c>
      <c r="N31" s="497">
        <v>0.127</v>
      </c>
      <c r="O31" s="497">
        <v>0.153</v>
      </c>
      <c r="P31" s="497">
        <v>0.17</v>
      </c>
      <c r="Q31" s="497">
        <v>0.14899999999999999</v>
      </c>
      <c r="R31" s="497">
        <v>0.16600000000000001</v>
      </c>
      <c r="S31" s="497">
        <v>0.13200000000000001</v>
      </c>
      <c r="T31" s="497">
        <v>0.128</v>
      </c>
      <c r="U31" s="497">
        <v>0.14399999999999999</v>
      </c>
      <c r="V31" s="497">
        <v>0.11</v>
      </c>
      <c r="W31" s="497">
        <v>0.14000000000000001</v>
      </c>
      <c r="X31" s="497">
        <v>0.106</v>
      </c>
      <c r="Y31" s="497">
        <v>8.8999999999999996E-2</v>
      </c>
      <c r="Z31" s="497">
        <v>0.10200000000000001</v>
      </c>
      <c r="AA31" s="497">
        <v>0.10100000000000001</v>
      </c>
      <c r="AB31" s="498">
        <v>6.3E-2</v>
      </c>
      <c r="AC31" s="499">
        <v>3.1E-2</v>
      </c>
      <c r="AD31" s="447"/>
      <c r="AE31" s="487" t="s">
        <v>2298</v>
      </c>
      <c r="AF31" s="500" t="s">
        <v>2284</v>
      </c>
      <c r="AH31" s="441" t="s">
        <v>2300</v>
      </c>
      <c r="AI31" s="444" t="s">
        <v>2311</v>
      </c>
      <c r="AQ31" s="487" t="s">
        <v>2298</v>
      </c>
      <c r="AR31" s="500" t="s">
        <v>2316</v>
      </c>
    </row>
    <row r="32" spans="1:44" ht="14.25" thickTop="1">
      <c r="A32" s="501" t="s">
        <v>2270</v>
      </c>
      <c r="B32" s="502">
        <v>6.1000000000000006E-2</v>
      </c>
      <c r="C32" s="503">
        <v>4.4000000000000004E-2</v>
      </c>
      <c r="D32" s="503">
        <v>2.5000000000000001E-2</v>
      </c>
      <c r="E32" s="504">
        <v>0</v>
      </c>
      <c r="F32" s="505">
        <v>1.7000000000000001E-2</v>
      </c>
      <c r="G32" s="506" t="s">
        <v>2247</v>
      </c>
      <c r="H32" s="507">
        <v>0</v>
      </c>
      <c r="I32" s="502">
        <v>1.0999999999999999E-2</v>
      </c>
      <c r="J32" s="504">
        <v>0</v>
      </c>
      <c r="K32" s="508">
        <v>0.10100000000000001</v>
      </c>
      <c r="L32" s="506" t="s">
        <v>2247</v>
      </c>
      <c r="M32" s="509">
        <v>8.4000000000000005E-2</v>
      </c>
      <c r="N32" s="509">
        <v>6.7000000000000004E-2</v>
      </c>
      <c r="O32" s="509">
        <v>9.0000000000000011E-2</v>
      </c>
      <c r="P32" s="509">
        <v>8.4000000000000005E-2</v>
      </c>
      <c r="Q32" s="506" t="s">
        <v>2247</v>
      </c>
      <c r="R32" s="506" t="s">
        <v>2247</v>
      </c>
      <c r="S32" s="509">
        <v>7.3000000000000009E-2</v>
      </c>
      <c r="T32" s="506" t="s">
        <v>2247</v>
      </c>
      <c r="U32" s="509">
        <v>6.5000000000000002E-2</v>
      </c>
      <c r="V32" s="509">
        <v>7.3000000000000009E-2</v>
      </c>
      <c r="W32" s="506" t="s">
        <v>2247</v>
      </c>
      <c r="X32" s="509">
        <v>5.4000000000000006E-2</v>
      </c>
      <c r="Y32" s="509">
        <v>5.6000000000000008E-2</v>
      </c>
      <c r="Z32" s="506" t="s">
        <v>2247</v>
      </c>
      <c r="AA32" s="509">
        <v>4.8000000000000001E-2</v>
      </c>
      <c r="AB32" s="510">
        <v>3.7000000000000005E-2</v>
      </c>
      <c r="AC32" s="511">
        <v>1.2E-2</v>
      </c>
      <c r="AD32" s="447"/>
      <c r="AE32" s="489" t="s">
        <v>2270</v>
      </c>
      <c r="AF32" s="512" t="s">
        <v>2282</v>
      </c>
      <c r="AH32" s="441" t="s">
        <v>2301</v>
      </c>
      <c r="AI32" s="444" t="s">
        <v>2312</v>
      </c>
      <c r="AQ32" s="489" t="s">
        <v>2270</v>
      </c>
      <c r="AR32" s="512" t="s">
        <v>2355</v>
      </c>
    </row>
    <row r="33" spans="1:44">
      <c r="A33" s="513" t="s">
        <v>2271</v>
      </c>
      <c r="B33" s="481">
        <v>6.8000000000000005E-2</v>
      </c>
      <c r="C33" s="482">
        <v>0.05</v>
      </c>
      <c r="D33" s="482">
        <v>2.8000000000000001E-2</v>
      </c>
      <c r="E33" s="465">
        <v>0</v>
      </c>
      <c r="F33" s="483">
        <v>2.5999999999999999E-2</v>
      </c>
      <c r="G33" s="475" t="s">
        <v>2247</v>
      </c>
      <c r="H33" s="467">
        <v>0</v>
      </c>
      <c r="I33" s="481">
        <v>1.7999999999999999E-2</v>
      </c>
      <c r="J33" s="465">
        <v>0</v>
      </c>
      <c r="K33" s="484">
        <v>0.125</v>
      </c>
      <c r="L33" s="475" t="s">
        <v>2247</v>
      </c>
      <c r="M33" s="485">
        <v>9.9000000000000005E-2</v>
      </c>
      <c r="N33" s="485">
        <v>8.1000000000000003E-2</v>
      </c>
      <c r="O33" s="485">
        <v>0.107</v>
      </c>
      <c r="P33" s="485">
        <v>0.107</v>
      </c>
      <c r="Q33" s="475" t="s">
        <v>2247</v>
      </c>
      <c r="R33" s="475" t="s">
        <v>2247</v>
      </c>
      <c r="S33" s="485">
        <v>8.8999999999999996E-2</v>
      </c>
      <c r="T33" s="475" t="s">
        <v>2247</v>
      </c>
      <c r="U33" s="485">
        <v>8.4999999999999992E-2</v>
      </c>
      <c r="V33" s="485">
        <v>8.1000000000000003E-2</v>
      </c>
      <c r="W33" s="475" t="s">
        <v>2247</v>
      </c>
      <c r="X33" s="485">
        <v>6.7000000000000004E-2</v>
      </c>
      <c r="Y33" s="485">
        <v>6.3E-2</v>
      </c>
      <c r="Z33" s="475" t="s">
        <v>2247</v>
      </c>
      <c r="AA33" s="485">
        <v>5.8999999999999997E-2</v>
      </c>
      <c r="AB33" s="486">
        <v>4.1000000000000002E-2</v>
      </c>
      <c r="AC33" s="471">
        <v>1.2999999999999999E-2</v>
      </c>
      <c r="AD33" s="447"/>
      <c r="AE33" s="441" t="s">
        <v>2299</v>
      </c>
      <c r="AF33" s="480" t="s">
        <v>2282</v>
      </c>
      <c r="AH33" s="441" t="s">
        <v>2302</v>
      </c>
      <c r="AI33" s="444" t="s">
        <v>2313</v>
      </c>
      <c r="AQ33" s="441" t="s">
        <v>2299</v>
      </c>
      <c r="AR33" s="480" t="s">
        <v>2355</v>
      </c>
    </row>
    <row r="34" spans="1:44" ht="14.25" thickBot="1">
      <c r="A34" s="513" t="s">
        <v>2272</v>
      </c>
      <c r="B34" s="481">
        <v>6.8000000000000005E-2</v>
      </c>
      <c r="C34" s="482">
        <v>0.05</v>
      </c>
      <c r="D34" s="482">
        <v>2.8000000000000001E-2</v>
      </c>
      <c r="E34" s="465">
        <v>0</v>
      </c>
      <c r="F34" s="483">
        <v>2.5999999999999999E-2</v>
      </c>
      <c r="G34" s="475" t="s">
        <v>2247</v>
      </c>
      <c r="H34" s="467">
        <v>0</v>
      </c>
      <c r="I34" s="481">
        <v>1.7999999999999999E-2</v>
      </c>
      <c r="J34" s="465">
        <v>0</v>
      </c>
      <c r="K34" s="484">
        <v>0.125</v>
      </c>
      <c r="L34" s="475" t="s">
        <v>2247</v>
      </c>
      <c r="M34" s="485">
        <v>9.9000000000000005E-2</v>
      </c>
      <c r="N34" s="485">
        <v>8.1000000000000003E-2</v>
      </c>
      <c r="O34" s="485">
        <v>0.107</v>
      </c>
      <c r="P34" s="485">
        <v>0.107</v>
      </c>
      <c r="Q34" s="475" t="s">
        <v>2247</v>
      </c>
      <c r="R34" s="475" t="s">
        <v>2247</v>
      </c>
      <c r="S34" s="485">
        <v>8.8999999999999996E-2</v>
      </c>
      <c r="T34" s="475" t="s">
        <v>2247</v>
      </c>
      <c r="U34" s="485">
        <v>8.4999999999999992E-2</v>
      </c>
      <c r="V34" s="485">
        <v>8.1000000000000003E-2</v>
      </c>
      <c r="W34" s="475" t="s">
        <v>2247</v>
      </c>
      <c r="X34" s="485">
        <v>6.7000000000000004E-2</v>
      </c>
      <c r="Y34" s="485">
        <v>6.3E-2</v>
      </c>
      <c r="Z34" s="475" t="s">
        <v>2247</v>
      </c>
      <c r="AA34" s="485">
        <v>5.8999999999999997E-2</v>
      </c>
      <c r="AB34" s="486">
        <v>4.1000000000000002E-2</v>
      </c>
      <c r="AC34" s="471">
        <v>1.2999999999999999E-2</v>
      </c>
      <c r="AD34" s="447"/>
      <c r="AE34" s="441" t="s">
        <v>2300</v>
      </c>
      <c r="AF34" s="480" t="s">
        <v>2282</v>
      </c>
      <c r="AH34" s="514" t="s">
        <v>2303</v>
      </c>
      <c r="AI34" s="515" t="s">
        <v>2314</v>
      </c>
      <c r="AQ34" s="441" t="s">
        <v>2300</v>
      </c>
      <c r="AR34" s="480" t="s">
        <v>2355</v>
      </c>
    </row>
    <row r="35" spans="1:44">
      <c r="A35" s="513" t="s">
        <v>2273</v>
      </c>
      <c r="B35" s="481">
        <v>6.7000000000000004E-2</v>
      </c>
      <c r="C35" s="482">
        <v>4.9000000000000002E-2</v>
      </c>
      <c r="D35" s="482">
        <v>2.7E-2</v>
      </c>
      <c r="E35" s="465">
        <v>0</v>
      </c>
      <c r="F35" s="483">
        <v>1.7999999999999999E-2</v>
      </c>
      <c r="G35" s="475" t="s">
        <v>2247</v>
      </c>
      <c r="H35" s="467">
        <v>0</v>
      </c>
      <c r="I35" s="481">
        <v>1.2999999999999999E-2</v>
      </c>
      <c r="J35" s="465">
        <v>0</v>
      </c>
      <c r="K35" s="484">
        <v>0.107</v>
      </c>
      <c r="L35" s="475" t="s">
        <v>2247</v>
      </c>
      <c r="M35" s="485">
        <v>8.8999999999999996E-2</v>
      </c>
      <c r="N35" s="485">
        <v>7.0999999999999994E-2</v>
      </c>
      <c r="O35" s="485">
        <v>9.4E-2</v>
      </c>
      <c r="P35" s="485">
        <v>8.8999999999999996E-2</v>
      </c>
      <c r="Q35" s="475" t="s">
        <v>2247</v>
      </c>
      <c r="R35" s="475" t="s">
        <v>2247</v>
      </c>
      <c r="S35" s="485">
        <v>7.5999999999999998E-2</v>
      </c>
      <c r="T35" s="475" t="s">
        <v>2247</v>
      </c>
      <c r="U35" s="485">
        <v>6.699999999999999E-2</v>
      </c>
      <c r="V35" s="485">
        <v>7.5999999999999998E-2</v>
      </c>
      <c r="W35" s="475" t="s">
        <v>2247</v>
      </c>
      <c r="X35" s="485">
        <v>5.3999999999999999E-2</v>
      </c>
      <c r="Y35" s="485">
        <v>5.8000000000000003E-2</v>
      </c>
      <c r="Z35" s="475" t="s">
        <v>2247</v>
      </c>
      <c r="AA35" s="485">
        <v>4.9000000000000002E-2</v>
      </c>
      <c r="AB35" s="486">
        <v>3.5999999999999997E-2</v>
      </c>
      <c r="AC35" s="471">
        <v>8.9999999999999993E-3</v>
      </c>
      <c r="AD35" s="447"/>
      <c r="AE35" s="441" t="s">
        <v>2301</v>
      </c>
      <c r="AF35" s="480" t="s">
        <v>2282</v>
      </c>
      <c r="AQ35" s="441" t="s">
        <v>2301</v>
      </c>
      <c r="AR35" s="480" t="s">
        <v>2355</v>
      </c>
    </row>
    <row r="36" spans="1:44">
      <c r="A36" s="513" t="s">
        <v>2274</v>
      </c>
      <c r="B36" s="481">
        <v>6.5000000000000002E-2</v>
      </c>
      <c r="C36" s="482">
        <v>4.7E-2</v>
      </c>
      <c r="D36" s="482">
        <v>2.6000000000000002E-2</v>
      </c>
      <c r="E36" s="465">
        <v>0</v>
      </c>
      <c r="F36" s="483">
        <v>1.7999999999999999E-2</v>
      </c>
      <c r="G36" s="475" t="s">
        <v>2247</v>
      </c>
      <c r="H36" s="467">
        <v>0</v>
      </c>
      <c r="I36" s="481">
        <v>1.2999999999999999E-2</v>
      </c>
      <c r="J36" s="465">
        <v>0</v>
      </c>
      <c r="K36" s="484">
        <v>0.105</v>
      </c>
      <c r="L36" s="475" t="s">
        <v>2247</v>
      </c>
      <c r="M36" s="485">
        <v>8.6999999999999994E-2</v>
      </c>
      <c r="N36" s="485">
        <v>6.8999999999999992E-2</v>
      </c>
      <c r="O36" s="485">
        <v>9.1999999999999998E-2</v>
      </c>
      <c r="P36" s="485">
        <v>8.6999999999999994E-2</v>
      </c>
      <c r="Q36" s="475" t="s">
        <v>2247</v>
      </c>
      <c r="R36" s="475" t="s">
        <v>2247</v>
      </c>
      <c r="S36" s="485">
        <v>7.3999999999999996E-2</v>
      </c>
      <c r="T36" s="475" t="s">
        <v>2247</v>
      </c>
      <c r="U36" s="485">
        <v>6.5999999999999989E-2</v>
      </c>
      <c r="V36" s="485">
        <v>7.3999999999999996E-2</v>
      </c>
      <c r="W36" s="475" t="s">
        <v>2247</v>
      </c>
      <c r="X36" s="485">
        <v>5.2999999999999999E-2</v>
      </c>
      <c r="Y36" s="485">
        <v>5.6000000000000001E-2</v>
      </c>
      <c r="Z36" s="475" t="s">
        <v>2247</v>
      </c>
      <c r="AA36" s="485">
        <v>4.8000000000000001E-2</v>
      </c>
      <c r="AB36" s="486">
        <v>3.5000000000000003E-2</v>
      </c>
      <c r="AC36" s="471">
        <v>8.9999999999999993E-3</v>
      </c>
      <c r="AD36" s="447"/>
      <c r="AE36" s="441" t="s">
        <v>2302</v>
      </c>
      <c r="AF36" s="480" t="s">
        <v>2282</v>
      </c>
      <c r="AQ36" s="441" t="s">
        <v>2302</v>
      </c>
      <c r="AR36" s="480" t="s">
        <v>2355</v>
      </c>
    </row>
    <row r="37" spans="1:44" ht="14.25" thickBot="1">
      <c r="A37" s="513" t="s">
        <v>2275</v>
      </c>
      <c r="B37" s="516">
        <v>6.4000000000000001E-2</v>
      </c>
      <c r="C37" s="517">
        <v>4.7E-2</v>
      </c>
      <c r="D37" s="517">
        <v>2.6000000000000002E-2</v>
      </c>
      <c r="E37" s="518">
        <v>0</v>
      </c>
      <c r="F37" s="519">
        <v>1.7999999999999999E-2</v>
      </c>
      <c r="G37" s="520" t="s">
        <v>2247</v>
      </c>
      <c r="H37" s="521">
        <v>0</v>
      </c>
      <c r="I37" s="516">
        <v>1.2999999999999999E-2</v>
      </c>
      <c r="J37" s="518">
        <v>0</v>
      </c>
      <c r="K37" s="522">
        <v>0.104</v>
      </c>
      <c r="L37" s="520" t="s">
        <v>2247</v>
      </c>
      <c r="M37" s="523">
        <v>8.5999999999999993E-2</v>
      </c>
      <c r="N37" s="523">
        <v>6.8999999999999992E-2</v>
      </c>
      <c r="O37" s="523">
        <v>9.0999999999999998E-2</v>
      </c>
      <c r="P37" s="523">
        <v>8.6999999999999994E-2</v>
      </c>
      <c r="Q37" s="520" t="s">
        <v>2247</v>
      </c>
      <c r="R37" s="520" t="s">
        <v>2247</v>
      </c>
      <c r="S37" s="523">
        <v>7.3999999999999996E-2</v>
      </c>
      <c r="T37" s="520" t="s">
        <v>2247</v>
      </c>
      <c r="U37" s="523">
        <v>6.5999999999999989E-2</v>
      </c>
      <c r="V37" s="523">
        <v>7.2999999999999995E-2</v>
      </c>
      <c r="W37" s="520" t="s">
        <v>2247</v>
      </c>
      <c r="X37" s="523">
        <v>5.2999999999999999E-2</v>
      </c>
      <c r="Y37" s="523">
        <v>5.6000000000000001E-2</v>
      </c>
      <c r="Z37" s="520" t="s">
        <v>2247</v>
      </c>
      <c r="AA37" s="523">
        <v>4.8000000000000001E-2</v>
      </c>
      <c r="AB37" s="524">
        <v>3.5000000000000003E-2</v>
      </c>
      <c r="AC37" s="525">
        <v>8.9999999999999993E-3</v>
      </c>
      <c r="AD37" s="447"/>
      <c r="AE37" s="526" t="s">
        <v>2303</v>
      </c>
      <c r="AF37" s="527" t="s">
        <v>2282</v>
      </c>
      <c r="AQ37" s="526" t="s">
        <v>2303</v>
      </c>
      <c r="AR37" s="527" t="s">
        <v>2355</v>
      </c>
    </row>
    <row r="38" spans="1:44">
      <c r="K38" s="447"/>
      <c r="L38" s="447"/>
      <c r="M38" s="447"/>
      <c r="N38" s="447"/>
      <c r="O38" s="447"/>
      <c r="P38" s="447"/>
      <c r="Q38" s="447"/>
      <c r="R38" s="447"/>
      <c r="S38" s="447"/>
      <c r="T38" s="447"/>
      <c r="U38" s="447"/>
      <c r="V38" s="447"/>
      <c r="W38" s="447"/>
      <c r="X38" s="447"/>
      <c r="Y38" s="447"/>
      <c r="Z38" s="447"/>
      <c r="AA38" s="447"/>
      <c r="AB38" s="447"/>
      <c r="AC38" s="447"/>
      <c r="AD38" s="447"/>
    </row>
    <row r="39" spans="1:44">
      <c r="K39" s="447"/>
      <c r="L39" s="447"/>
      <c r="M39" s="447"/>
      <c r="N39" s="447"/>
      <c r="O39" s="447"/>
      <c r="P39" s="447"/>
      <c r="Q39" s="447"/>
      <c r="R39" s="447"/>
      <c r="S39" s="447"/>
      <c r="T39" s="447"/>
      <c r="U39" s="447"/>
      <c r="V39" s="447"/>
      <c r="W39" s="447"/>
      <c r="X39" s="447"/>
      <c r="Y39" s="447"/>
      <c r="Z39" s="447"/>
      <c r="AA39" s="447"/>
      <c r="AB39" s="447"/>
      <c r="AC39" s="447"/>
      <c r="AD39" s="447"/>
    </row>
  </sheetData>
  <mergeCells count="13">
    <mergeCell ref="AQ2:AQ4"/>
    <mergeCell ref="AR2:AR4"/>
    <mergeCell ref="AE2:AE4"/>
    <mergeCell ref="AF2:AF4"/>
    <mergeCell ref="AC2:AC4"/>
    <mergeCell ref="A2:A4"/>
    <mergeCell ref="B2:E2"/>
    <mergeCell ref="F2:H2"/>
    <mergeCell ref="I2:J3"/>
    <mergeCell ref="K2:AB2"/>
    <mergeCell ref="B3:E3"/>
    <mergeCell ref="F3:H3"/>
    <mergeCell ref="K3:AB3"/>
  </mergeCells>
  <phoneticPr fontId="6"/>
  <dataValidations count="1">
    <dataValidation type="list" allowBlank="1" showInputMessage="1" showErrorMessage="1" sqref="A29" xr:uid="{9B9EBEEB-130E-4BAA-8A58-47E65BD29249}">
      <formula1>サービス名</formula1>
    </dataValidation>
  </dataValidations>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4478-8D5C-4908-A1C7-699C612E294F}">
  <sheetPr>
    <pageSetUpPr fitToPage="1"/>
  </sheetPr>
  <dimension ref="B2:S25"/>
  <sheetViews>
    <sheetView zoomScale="96" zoomScaleNormal="96" workbookViewId="0">
      <selection activeCell="F6" sqref="F6:S23"/>
    </sheetView>
  </sheetViews>
  <sheetFormatPr defaultRowHeight="18.75"/>
  <cols>
    <col min="2" max="2" width="12.5" customWidth="1"/>
    <col min="3" max="4" width="12.5" style="52" customWidth="1"/>
    <col min="5" max="5" width="30.625" style="52" customWidth="1"/>
    <col min="6" max="6" width="14" style="52" customWidth="1"/>
    <col min="7" max="7" width="12.5" style="52" customWidth="1"/>
    <col min="8" max="8" width="35.375" style="17" customWidth="1"/>
    <col min="9" max="9" width="12.5" style="52" customWidth="1"/>
    <col min="10" max="10" width="33.5" style="23" customWidth="1"/>
    <col min="11" max="11" width="12.5" style="52" customWidth="1"/>
    <col min="12" max="12" width="35.5" style="25" customWidth="1"/>
    <col min="13" max="13" width="35" customWidth="1"/>
    <col min="14" max="19" width="30.125" customWidth="1"/>
  </cols>
  <sheetData>
    <row r="2" spans="2:19">
      <c r="B2" s="18" t="s">
        <v>222</v>
      </c>
      <c r="C2" s="31"/>
      <c r="D2" s="31"/>
      <c r="E2" s="31"/>
      <c r="F2" s="31"/>
      <c r="G2" s="31"/>
      <c r="H2" s="19"/>
      <c r="I2" s="31"/>
      <c r="J2" s="32"/>
      <c r="K2" s="31"/>
      <c r="L2" s="33"/>
      <c r="M2" s="20"/>
      <c r="N2" s="20"/>
      <c r="O2" s="20"/>
      <c r="P2" s="20"/>
      <c r="Q2" s="20"/>
      <c r="R2" s="20"/>
      <c r="S2" s="20"/>
    </row>
    <row r="3" spans="2:19" ht="18.75" customHeight="1">
      <c r="B3" s="1254" t="s">
        <v>2238</v>
      </c>
      <c r="C3" s="1253" t="s">
        <v>2239</v>
      </c>
      <c r="D3" s="1253" t="s">
        <v>2240</v>
      </c>
      <c r="E3" s="1253" t="s">
        <v>226</v>
      </c>
      <c r="F3" s="1255" t="s">
        <v>2066</v>
      </c>
      <c r="G3" s="1253" t="s">
        <v>2102</v>
      </c>
      <c r="H3" s="1253"/>
      <c r="I3" s="1253" t="s">
        <v>2103</v>
      </c>
      <c r="J3" s="1253"/>
      <c r="K3" s="1253" t="s">
        <v>2104</v>
      </c>
      <c r="L3" s="1253"/>
      <c r="M3" s="1258" t="s">
        <v>2036</v>
      </c>
      <c r="N3" s="1258" t="s">
        <v>2037</v>
      </c>
      <c r="O3" s="1258" t="s">
        <v>2038</v>
      </c>
      <c r="P3" s="1258" t="s">
        <v>2039</v>
      </c>
      <c r="Q3" s="1258" t="s">
        <v>2040</v>
      </c>
      <c r="R3" s="1258" t="s">
        <v>2041</v>
      </c>
      <c r="S3" s="1258" t="s">
        <v>2042</v>
      </c>
    </row>
    <row r="4" spans="2:19">
      <c r="B4" s="1254"/>
      <c r="C4" s="1253"/>
      <c r="D4" s="1253"/>
      <c r="E4" s="1253"/>
      <c r="F4" s="1256"/>
      <c r="G4" s="1253"/>
      <c r="H4" s="1253"/>
      <c r="I4" s="1253"/>
      <c r="J4" s="1253"/>
      <c r="K4" s="1253"/>
      <c r="L4" s="1253"/>
      <c r="M4" s="1258"/>
      <c r="N4" s="1258"/>
      <c r="O4" s="1258"/>
      <c r="P4" s="1258"/>
      <c r="Q4" s="1258"/>
      <c r="R4" s="1258"/>
      <c r="S4" s="1258"/>
    </row>
    <row r="5" spans="2:19">
      <c r="B5" s="1254"/>
      <c r="C5" s="1253"/>
      <c r="D5" s="1253"/>
      <c r="E5" s="1253"/>
      <c r="F5" s="1257"/>
      <c r="G5" s="1253"/>
      <c r="H5" s="1253"/>
      <c r="I5" s="1253"/>
      <c r="J5" s="1253"/>
      <c r="K5" s="1253"/>
      <c r="L5" s="1253"/>
      <c r="M5" s="1258"/>
      <c r="N5" s="1258"/>
      <c r="O5" s="1258"/>
      <c r="P5" s="1258"/>
      <c r="Q5" s="1258"/>
      <c r="R5" s="1258"/>
      <c r="S5" s="1258"/>
    </row>
    <row r="6" spans="2:19" ht="48" customHeight="1">
      <c r="B6" s="21" t="s">
        <v>7</v>
      </c>
      <c r="C6" s="34" t="s">
        <v>233</v>
      </c>
      <c r="D6" s="35" t="s">
        <v>13</v>
      </c>
      <c r="E6" s="35" t="str">
        <f t="shared" ref="E6:E23" si="0">B6&amp;C6&amp;D6</f>
        <v>処遇加算Ⅰ特定加算Ⅰベア加算</v>
      </c>
      <c r="F6" s="35" t="s">
        <v>2063</v>
      </c>
      <c r="G6" s="36" t="s">
        <v>2063</v>
      </c>
      <c r="H6" s="37" t="s">
        <v>2139</v>
      </c>
      <c r="I6" s="36"/>
      <c r="J6" s="38" t="s">
        <v>2365</v>
      </c>
      <c r="K6" s="36"/>
      <c r="L6" s="39" t="s">
        <v>2365</v>
      </c>
      <c r="M6" s="66" t="s">
        <v>2366</v>
      </c>
      <c r="N6" s="66" t="s">
        <v>2366</v>
      </c>
      <c r="O6" s="66" t="s">
        <v>2366</v>
      </c>
      <c r="P6" s="66" t="s">
        <v>2366</v>
      </c>
      <c r="Q6" s="66" t="s">
        <v>2366</v>
      </c>
      <c r="R6" s="66" t="s">
        <v>2366</v>
      </c>
      <c r="S6" s="66" t="s">
        <v>2366</v>
      </c>
    </row>
    <row r="7" spans="2:19" ht="48" customHeight="1">
      <c r="B7" s="21" t="s">
        <v>7</v>
      </c>
      <c r="C7" s="34" t="s">
        <v>233</v>
      </c>
      <c r="D7" s="35" t="s">
        <v>9</v>
      </c>
      <c r="E7" s="35" t="str">
        <f t="shared" si="0"/>
        <v>処遇加算Ⅰ特定加算Ⅰベア加算なし</v>
      </c>
      <c r="F7" s="35" t="s">
        <v>2106</v>
      </c>
      <c r="G7" s="36" t="s">
        <v>2063</v>
      </c>
      <c r="H7" s="37" t="s">
        <v>2343</v>
      </c>
      <c r="I7" s="36" t="s">
        <v>2022</v>
      </c>
      <c r="J7" s="38" t="s">
        <v>2122</v>
      </c>
      <c r="K7" s="40"/>
      <c r="L7" s="41"/>
      <c r="M7" s="66" t="s">
        <v>2344</v>
      </c>
      <c r="N7" s="66" t="s">
        <v>2366</v>
      </c>
      <c r="O7" s="66" t="s">
        <v>2366</v>
      </c>
      <c r="P7" s="66" t="s">
        <v>2366</v>
      </c>
      <c r="Q7" s="66" t="s">
        <v>2366</v>
      </c>
      <c r="R7" s="66" t="s">
        <v>2366</v>
      </c>
      <c r="S7" s="66" t="s">
        <v>2366</v>
      </c>
    </row>
    <row r="8" spans="2:19" ht="48" customHeight="1">
      <c r="B8" s="21" t="s">
        <v>230</v>
      </c>
      <c r="C8" s="34" t="s">
        <v>233</v>
      </c>
      <c r="D8" s="35" t="s">
        <v>13</v>
      </c>
      <c r="E8" s="35" t="str">
        <f t="shared" si="0"/>
        <v>処遇加算Ⅱ特定加算Ⅰベア加算</v>
      </c>
      <c r="F8" s="36" t="s">
        <v>2023</v>
      </c>
      <c r="G8" s="36" t="s">
        <v>2063</v>
      </c>
      <c r="H8" s="37" t="s">
        <v>2367</v>
      </c>
      <c r="I8" s="36" t="s">
        <v>2023</v>
      </c>
      <c r="J8" s="42" t="s">
        <v>2123</v>
      </c>
      <c r="K8" s="68"/>
      <c r="L8" s="65"/>
      <c r="M8" s="67" t="s">
        <v>2366</v>
      </c>
      <c r="N8" s="66" t="s">
        <v>2366</v>
      </c>
      <c r="O8" s="66" t="s">
        <v>2366</v>
      </c>
      <c r="P8" s="66" t="s">
        <v>2141</v>
      </c>
      <c r="Q8" s="66" t="s">
        <v>2366</v>
      </c>
      <c r="R8" s="66" t="s">
        <v>2366</v>
      </c>
      <c r="S8" s="66" t="s">
        <v>2366</v>
      </c>
    </row>
    <row r="9" spans="2:19" ht="48" customHeight="1">
      <c r="B9" s="21" t="s">
        <v>230</v>
      </c>
      <c r="C9" s="34" t="s">
        <v>233</v>
      </c>
      <c r="D9" s="35" t="s">
        <v>9</v>
      </c>
      <c r="E9" s="35" t="str">
        <f t="shared" si="0"/>
        <v>処遇加算Ⅱ特定加算Ⅰベア加算なし</v>
      </c>
      <c r="F9" s="36" t="s">
        <v>2026</v>
      </c>
      <c r="G9" s="36" t="s">
        <v>2063</v>
      </c>
      <c r="H9" s="37" t="s">
        <v>2345</v>
      </c>
      <c r="I9" s="36" t="s">
        <v>2022</v>
      </c>
      <c r="J9" s="43" t="s">
        <v>2199</v>
      </c>
      <c r="K9" s="44" t="s">
        <v>2026</v>
      </c>
      <c r="L9" s="45" t="s">
        <v>2135</v>
      </c>
      <c r="M9" s="66" t="s">
        <v>2344</v>
      </c>
      <c r="N9" s="66" t="s">
        <v>2366</v>
      </c>
      <c r="O9" s="66" t="s">
        <v>2366</v>
      </c>
      <c r="P9" s="66" t="s">
        <v>2141</v>
      </c>
      <c r="Q9" s="66" t="s">
        <v>2366</v>
      </c>
      <c r="R9" s="66" t="s">
        <v>2366</v>
      </c>
      <c r="S9" s="66" t="s">
        <v>2366</v>
      </c>
    </row>
    <row r="10" spans="2:19" ht="48" customHeight="1">
      <c r="B10" s="21" t="s">
        <v>231</v>
      </c>
      <c r="C10" s="34" t="s">
        <v>233</v>
      </c>
      <c r="D10" s="35" t="s">
        <v>13</v>
      </c>
      <c r="E10" s="35" t="str">
        <f t="shared" si="0"/>
        <v>処遇加算Ⅲ特定加算Ⅰベア加算</v>
      </c>
      <c r="F10" s="36" t="s">
        <v>2028</v>
      </c>
      <c r="G10" s="36" t="s">
        <v>2063</v>
      </c>
      <c r="H10" s="37" t="s">
        <v>2368</v>
      </c>
      <c r="I10" s="36" t="s">
        <v>2028</v>
      </c>
      <c r="J10" s="42" t="s">
        <v>2124</v>
      </c>
      <c r="K10" s="68"/>
      <c r="L10" s="65"/>
      <c r="M10" s="67" t="s">
        <v>2366</v>
      </c>
      <c r="N10" s="66" t="s">
        <v>2142</v>
      </c>
      <c r="O10" s="66" t="s">
        <v>2098</v>
      </c>
      <c r="P10" s="66" t="s">
        <v>2366</v>
      </c>
      <c r="Q10" s="66" t="s">
        <v>2366</v>
      </c>
      <c r="R10" s="66" t="s">
        <v>2366</v>
      </c>
      <c r="S10" s="66" t="s">
        <v>2366</v>
      </c>
    </row>
    <row r="11" spans="2:19" ht="48" customHeight="1">
      <c r="B11" s="21" t="s">
        <v>231</v>
      </c>
      <c r="C11" s="34" t="s">
        <v>233</v>
      </c>
      <c r="D11" s="35" t="s">
        <v>9</v>
      </c>
      <c r="E11" s="35" t="str">
        <f t="shared" si="0"/>
        <v>処遇加算Ⅲ特定加算Ⅰベア加算なし</v>
      </c>
      <c r="F11" s="36" t="s">
        <v>2031</v>
      </c>
      <c r="G11" s="36" t="s">
        <v>2063</v>
      </c>
      <c r="H11" s="37" t="s">
        <v>2346</v>
      </c>
      <c r="I11" s="36" t="s">
        <v>2022</v>
      </c>
      <c r="J11" s="43" t="s">
        <v>2198</v>
      </c>
      <c r="K11" s="44" t="s">
        <v>2031</v>
      </c>
      <c r="L11" s="60" t="s">
        <v>2125</v>
      </c>
      <c r="M11" s="66" t="s">
        <v>2344</v>
      </c>
      <c r="N11" s="66" t="s">
        <v>2142</v>
      </c>
      <c r="O11" s="66" t="s">
        <v>2098</v>
      </c>
      <c r="P11" s="66" t="s">
        <v>2366</v>
      </c>
      <c r="Q11" s="66" t="s">
        <v>2366</v>
      </c>
      <c r="R11" s="66" t="s">
        <v>2366</v>
      </c>
      <c r="S11" s="66" t="s">
        <v>2366</v>
      </c>
    </row>
    <row r="12" spans="2:19" ht="48" customHeight="1">
      <c r="B12" s="21" t="s">
        <v>7</v>
      </c>
      <c r="C12" s="34" t="s">
        <v>8</v>
      </c>
      <c r="D12" s="35" t="s">
        <v>13</v>
      </c>
      <c r="E12" s="35" t="str">
        <f t="shared" si="0"/>
        <v>処遇加算Ⅰ特定加算Ⅱベア加算</v>
      </c>
      <c r="F12" s="35" t="s">
        <v>2369</v>
      </c>
      <c r="G12" s="36" t="s">
        <v>2064</v>
      </c>
      <c r="H12" s="37" t="s">
        <v>2138</v>
      </c>
      <c r="I12" s="36"/>
      <c r="J12" s="43"/>
      <c r="K12" s="44"/>
      <c r="L12" s="45"/>
      <c r="M12" s="67" t="s">
        <v>2366</v>
      </c>
      <c r="N12" s="66" t="s">
        <v>2366</v>
      </c>
      <c r="O12" s="66" t="s">
        <v>2366</v>
      </c>
      <c r="P12" s="66" t="s">
        <v>2366</v>
      </c>
      <c r="Q12" s="66" t="s">
        <v>2366</v>
      </c>
      <c r="R12" s="66" t="s">
        <v>2366</v>
      </c>
      <c r="S12" s="66" t="s">
        <v>2366</v>
      </c>
    </row>
    <row r="13" spans="2:19" ht="48" customHeight="1">
      <c r="B13" s="21" t="s">
        <v>7</v>
      </c>
      <c r="C13" s="34" t="s">
        <v>8</v>
      </c>
      <c r="D13" s="35" t="s">
        <v>9</v>
      </c>
      <c r="E13" s="35" t="str">
        <f t="shared" si="0"/>
        <v>処遇加算Ⅰ特定加算Ⅱベア加算なし</v>
      </c>
      <c r="F13" s="35" t="s">
        <v>2370</v>
      </c>
      <c r="G13" s="36" t="s">
        <v>2064</v>
      </c>
      <c r="H13" s="37" t="s">
        <v>2347</v>
      </c>
      <c r="I13" s="36" t="s">
        <v>2024</v>
      </c>
      <c r="J13" s="61" t="s">
        <v>2371</v>
      </c>
      <c r="K13" s="44"/>
      <c r="L13" s="45"/>
      <c r="M13" s="66" t="s">
        <v>2344</v>
      </c>
      <c r="N13" s="66" t="s">
        <v>2366</v>
      </c>
      <c r="O13" s="66" t="s">
        <v>2366</v>
      </c>
      <c r="P13" s="66" t="s">
        <v>2366</v>
      </c>
      <c r="Q13" s="66" t="s">
        <v>2366</v>
      </c>
      <c r="R13" s="66" t="s">
        <v>2366</v>
      </c>
      <c r="S13" s="66" t="s">
        <v>2366</v>
      </c>
    </row>
    <row r="14" spans="2:19" ht="48" customHeight="1">
      <c r="B14" s="21" t="s">
        <v>230</v>
      </c>
      <c r="C14" s="34" t="s">
        <v>8</v>
      </c>
      <c r="D14" s="35" t="s">
        <v>13</v>
      </c>
      <c r="E14" s="35" t="str">
        <f t="shared" si="0"/>
        <v>処遇加算Ⅱ特定加算Ⅱベア加算</v>
      </c>
      <c r="F14" s="36" t="s">
        <v>2025</v>
      </c>
      <c r="G14" s="36" t="s">
        <v>2064</v>
      </c>
      <c r="H14" s="37" t="s">
        <v>2372</v>
      </c>
      <c r="I14" s="36" t="s">
        <v>2025</v>
      </c>
      <c r="J14" s="42" t="s">
        <v>2126</v>
      </c>
      <c r="K14" s="68"/>
      <c r="L14" s="65"/>
      <c r="M14" s="66" t="s">
        <v>2366</v>
      </c>
      <c r="N14" s="66" t="s">
        <v>2366</v>
      </c>
      <c r="O14" s="66" t="s">
        <v>2366</v>
      </c>
      <c r="P14" s="66" t="s">
        <v>2141</v>
      </c>
      <c r="Q14" s="66" t="s">
        <v>2366</v>
      </c>
      <c r="R14" s="66" t="s">
        <v>2366</v>
      </c>
      <c r="S14" s="66" t="s">
        <v>2366</v>
      </c>
    </row>
    <row r="15" spans="2:19" ht="48" customHeight="1">
      <c r="B15" s="21" t="s">
        <v>230</v>
      </c>
      <c r="C15" s="34" t="s">
        <v>8</v>
      </c>
      <c r="D15" s="35" t="s">
        <v>9</v>
      </c>
      <c r="E15" s="35" t="str">
        <f t="shared" si="0"/>
        <v>処遇加算Ⅱ特定加算Ⅱベア加算なし</v>
      </c>
      <c r="F15" s="36" t="s">
        <v>2027</v>
      </c>
      <c r="G15" s="36" t="s">
        <v>2064</v>
      </c>
      <c r="H15" s="37" t="s">
        <v>2348</v>
      </c>
      <c r="I15" s="36" t="s">
        <v>2024</v>
      </c>
      <c r="J15" s="43" t="s">
        <v>2197</v>
      </c>
      <c r="K15" s="44" t="s">
        <v>2027</v>
      </c>
      <c r="L15" s="45" t="s">
        <v>2127</v>
      </c>
      <c r="M15" s="66" t="s">
        <v>2344</v>
      </c>
      <c r="N15" s="66" t="s">
        <v>2366</v>
      </c>
      <c r="O15" s="66" t="s">
        <v>2366</v>
      </c>
      <c r="P15" s="66" t="s">
        <v>2141</v>
      </c>
      <c r="Q15" s="66" t="s">
        <v>2366</v>
      </c>
      <c r="R15" s="66" t="s">
        <v>2366</v>
      </c>
      <c r="S15" s="66" t="s">
        <v>2366</v>
      </c>
    </row>
    <row r="16" spans="2:19" ht="48" customHeight="1">
      <c r="B16" s="21" t="s">
        <v>231</v>
      </c>
      <c r="C16" s="34" t="s">
        <v>8</v>
      </c>
      <c r="D16" s="35" t="s">
        <v>13</v>
      </c>
      <c r="E16" s="35" t="str">
        <f t="shared" si="0"/>
        <v>処遇加算Ⅲ特定加算Ⅱベア加算</v>
      </c>
      <c r="F16" s="36" t="s">
        <v>2030</v>
      </c>
      <c r="G16" s="36" t="s">
        <v>2064</v>
      </c>
      <c r="H16" s="59" t="s">
        <v>2373</v>
      </c>
      <c r="I16" s="36" t="s">
        <v>2030</v>
      </c>
      <c r="J16" s="61" t="s">
        <v>2129</v>
      </c>
      <c r="K16" s="68"/>
      <c r="L16" s="65"/>
      <c r="M16" s="67" t="s">
        <v>2366</v>
      </c>
      <c r="N16" s="66" t="s">
        <v>2142</v>
      </c>
      <c r="O16" s="66" t="s">
        <v>2098</v>
      </c>
      <c r="P16" s="66" t="s">
        <v>2366</v>
      </c>
      <c r="Q16" s="66" t="s">
        <v>2366</v>
      </c>
      <c r="R16" s="66" t="s">
        <v>2366</v>
      </c>
      <c r="S16" s="66" t="s">
        <v>2366</v>
      </c>
    </row>
    <row r="17" spans="2:19" ht="48" customHeight="1">
      <c r="B17" s="21" t="s">
        <v>231</v>
      </c>
      <c r="C17" s="34" t="s">
        <v>8</v>
      </c>
      <c r="D17" s="35" t="s">
        <v>9</v>
      </c>
      <c r="E17" s="35" t="str">
        <f t="shared" si="0"/>
        <v>処遇加算Ⅲ特定加算Ⅱベア加算なし</v>
      </c>
      <c r="F17" s="36" t="s">
        <v>2033</v>
      </c>
      <c r="G17" s="40" t="s">
        <v>2064</v>
      </c>
      <c r="H17" s="59" t="s">
        <v>2349</v>
      </c>
      <c r="I17" s="36" t="s">
        <v>2030</v>
      </c>
      <c r="J17" s="38" t="s">
        <v>2196</v>
      </c>
      <c r="K17" s="46" t="s">
        <v>2033</v>
      </c>
      <c r="L17" s="62" t="s">
        <v>2128</v>
      </c>
      <c r="M17" s="66" t="s">
        <v>2344</v>
      </c>
      <c r="N17" s="66" t="s">
        <v>2142</v>
      </c>
      <c r="O17" s="66" t="s">
        <v>2098</v>
      </c>
      <c r="P17" s="66" t="s">
        <v>2366</v>
      </c>
      <c r="Q17" s="66" t="s">
        <v>2366</v>
      </c>
      <c r="R17" s="66" t="s">
        <v>2366</v>
      </c>
      <c r="S17" s="66" t="s">
        <v>2366</v>
      </c>
    </row>
    <row r="18" spans="2:19" ht="48" customHeight="1">
      <c r="B18" s="21" t="s">
        <v>7</v>
      </c>
      <c r="C18" s="34" t="s">
        <v>11</v>
      </c>
      <c r="D18" s="35" t="s">
        <v>13</v>
      </c>
      <c r="E18" s="35" t="str">
        <f t="shared" si="0"/>
        <v>処遇加算Ⅰ特定加算なしベア加算</v>
      </c>
      <c r="F18" s="48" t="s">
        <v>2065</v>
      </c>
      <c r="G18" s="40" t="s">
        <v>2064</v>
      </c>
      <c r="H18" s="49" t="s">
        <v>2130</v>
      </c>
      <c r="I18" s="50" t="s">
        <v>2065</v>
      </c>
      <c r="J18" s="37" t="s">
        <v>2131</v>
      </c>
      <c r="K18" s="36"/>
      <c r="L18" s="39"/>
      <c r="M18" s="67" t="s">
        <v>2366</v>
      </c>
      <c r="N18" s="66" t="s">
        <v>2366</v>
      </c>
      <c r="O18" s="66" t="s">
        <v>2366</v>
      </c>
      <c r="P18" s="66" t="s">
        <v>2366</v>
      </c>
      <c r="Q18" s="66" t="s">
        <v>2143</v>
      </c>
      <c r="R18" s="66" t="s">
        <v>2366</v>
      </c>
      <c r="S18" s="66" t="s">
        <v>2144</v>
      </c>
    </row>
    <row r="19" spans="2:19" ht="48" customHeight="1">
      <c r="B19" s="21" t="s">
        <v>7</v>
      </c>
      <c r="C19" s="34" t="s">
        <v>11</v>
      </c>
      <c r="D19" s="35" t="s">
        <v>9</v>
      </c>
      <c r="E19" s="35" t="str">
        <f t="shared" si="0"/>
        <v>処遇加算Ⅰ特定加算なしベア加算なし</v>
      </c>
      <c r="F19" s="48" t="s">
        <v>2107</v>
      </c>
      <c r="G19" s="44" t="s">
        <v>2064</v>
      </c>
      <c r="H19" s="51" t="s">
        <v>2350</v>
      </c>
      <c r="I19" s="50" t="s">
        <v>2065</v>
      </c>
      <c r="J19" s="37" t="s">
        <v>2351</v>
      </c>
      <c r="K19" s="36" t="s">
        <v>2029</v>
      </c>
      <c r="L19" s="38" t="s">
        <v>2374</v>
      </c>
      <c r="M19" s="66" t="s">
        <v>2344</v>
      </c>
      <c r="N19" s="66" t="s">
        <v>2366</v>
      </c>
      <c r="O19" s="66" t="s">
        <v>2366</v>
      </c>
      <c r="P19" s="66" t="s">
        <v>2366</v>
      </c>
      <c r="Q19" s="66" t="s">
        <v>2143</v>
      </c>
      <c r="R19" s="66" t="s">
        <v>2366</v>
      </c>
      <c r="S19" s="66" t="s">
        <v>2144</v>
      </c>
    </row>
    <row r="20" spans="2:19" ht="48" customHeight="1">
      <c r="B20" s="21" t="s">
        <v>230</v>
      </c>
      <c r="C20" s="34" t="s">
        <v>11</v>
      </c>
      <c r="D20" s="35" t="s">
        <v>13</v>
      </c>
      <c r="E20" s="35" t="str">
        <f t="shared" si="0"/>
        <v>処遇加算Ⅱ特定加算なしベア加算</v>
      </c>
      <c r="F20" s="36" t="s">
        <v>239</v>
      </c>
      <c r="G20" s="46" t="s">
        <v>235</v>
      </c>
      <c r="H20" s="47" t="s">
        <v>2132</v>
      </c>
      <c r="I20" s="50" t="s">
        <v>2065</v>
      </c>
      <c r="J20" s="63" t="s">
        <v>2375</v>
      </c>
      <c r="K20" s="36" t="s">
        <v>239</v>
      </c>
      <c r="L20" s="37" t="s">
        <v>2140</v>
      </c>
      <c r="M20" s="67" t="s">
        <v>2366</v>
      </c>
      <c r="N20" s="66" t="s">
        <v>2366</v>
      </c>
      <c r="O20" s="66" t="s">
        <v>2366</v>
      </c>
      <c r="P20" s="66" t="s">
        <v>2366</v>
      </c>
      <c r="Q20" s="66" t="s">
        <v>2143</v>
      </c>
      <c r="R20" s="66" t="s">
        <v>2366</v>
      </c>
      <c r="S20" s="66" t="s">
        <v>2144</v>
      </c>
    </row>
    <row r="21" spans="2:19" ht="48" customHeight="1">
      <c r="B21" s="21" t="s">
        <v>230</v>
      </c>
      <c r="C21" s="34" t="s">
        <v>11</v>
      </c>
      <c r="D21" s="35" t="s">
        <v>9</v>
      </c>
      <c r="E21" s="35" t="str">
        <f t="shared" si="0"/>
        <v>処遇加算Ⅱ特定加算なしベア加算なし</v>
      </c>
      <c r="F21" s="36" t="s">
        <v>2032</v>
      </c>
      <c r="G21" s="36" t="s">
        <v>237</v>
      </c>
      <c r="H21" s="37" t="s">
        <v>2352</v>
      </c>
      <c r="I21" s="36" t="s">
        <v>239</v>
      </c>
      <c r="J21" s="63" t="s">
        <v>2353</v>
      </c>
      <c r="K21" s="36" t="s">
        <v>2032</v>
      </c>
      <c r="L21" s="64" t="s">
        <v>2376</v>
      </c>
      <c r="M21" s="66" t="s">
        <v>2344</v>
      </c>
      <c r="N21" s="66" t="s">
        <v>2366</v>
      </c>
      <c r="O21" s="66" t="s">
        <v>2366</v>
      </c>
      <c r="P21" s="66" t="s">
        <v>2366</v>
      </c>
      <c r="Q21" s="66" t="s">
        <v>2143</v>
      </c>
      <c r="R21" s="66" t="s">
        <v>2366</v>
      </c>
      <c r="S21" s="66" t="s">
        <v>2144</v>
      </c>
    </row>
    <row r="22" spans="2:19" ht="48" customHeight="1">
      <c r="B22" s="21" t="s">
        <v>231</v>
      </c>
      <c r="C22" s="34" t="s">
        <v>11</v>
      </c>
      <c r="D22" s="35" t="s">
        <v>13</v>
      </c>
      <c r="E22" s="35" t="str">
        <f t="shared" si="0"/>
        <v>処遇加算Ⅲ特定加算なしベア加算</v>
      </c>
      <c r="F22" s="36" t="s">
        <v>2034</v>
      </c>
      <c r="G22" s="36" t="s">
        <v>237</v>
      </c>
      <c r="H22" s="37" t="s">
        <v>2200</v>
      </c>
      <c r="I22" s="36" t="s">
        <v>239</v>
      </c>
      <c r="J22" s="63" t="s">
        <v>2377</v>
      </c>
      <c r="K22" s="36" t="s">
        <v>2034</v>
      </c>
      <c r="L22" s="39" t="s">
        <v>2133</v>
      </c>
      <c r="M22" s="66" t="s">
        <v>2366</v>
      </c>
      <c r="N22" s="66" t="s">
        <v>2142</v>
      </c>
      <c r="O22" s="66" t="s">
        <v>2098</v>
      </c>
      <c r="P22" s="66" t="s">
        <v>2366</v>
      </c>
      <c r="Q22" s="66" t="s">
        <v>2143</v>
      </c>
      <c r="R22" s="66" t="s">
        <v>2366</v>
      </c>
      <c r="S22" s="66" t="s">
        <v>2144</v>
      </c>
    </row>
    <row r="23" spans="2:19" ht="48" customHeight="1">
      <c r="B23" s="21" t="s">
        <v>231</v>
      </c>
      <c r="C23" s="34" t="s">
        <v>11</v>
      </c>
      <c r="D23" s="35" t="s">
        <v>9</v>
      </c>
      <c r="E23" s="35" t="str">
        <f t="shared" si="0"/>
        <v>処遇加算Ⅲ特定加算なしベア加算なし</v>
      </c>
      <c r="F23" s="36" t="s">
        <v>2035</v>
      </c>
      <c r="G23" s="36" t="s">
        <v>239</v>
      </c>
      <c r="H23" s="37" t="s">
        <v>2354</v>
      </c>
      <c r="I23" s="36" t="s">
        <v>2032</v>
      </c>
      <c r="J23" s="38" t="s">
        <v>2195</v>
      </c>
      <c r="K23" s="36" t="s">
        <v>2035</v>
      </c>
      <c r="L23" s="39" t="s">
        <v>2134</v>
      </c>
      <c r="M23" s="66" t="s">
        <v>2344</v>
      </c>
      <c r="N23" s="66" t="s">
        <v>2142</v>
      </c>
      <c r="O23" s="66" t="s">
        <v>2098</v>
      </c>
      <c r="P23" s="66" t="s">
        <v>2366</v>
      </c>
      <c r="Q23" s="66" t="s">
        <v>2143</v>
      </c>
      <c r="R23" s="66" t="s">
        <v>2366</v>
      </c>
      <c r="S23" s="66" t="s">
        <v>2144</v>
      </c>
    </row>
    <row r="24" spans="2:19" ht="20.25" customHeight="1">
      <c r="C24"/>
      <c r="D24"/>
      <c r="E24" s="20"/>
      <c r="F24" s="20"/>
      <c r="G24" s="20"/>
      <c r="H24" s="19"/>
      <c r="I24" s="20"/>
      <c r="J24" s="22"/>
      <c r="K24" s="20"/>
      <c r="L24" s="24"/>
      <c r="M24" s="20"/>
      <c r="N24" s="20"/>
      <c r="O24" s="20"/>
      <c r="P24" s="20"/>
      <c r="Q24" s="20"/>
      <c r="R24" s="20"/>
      <c r="S24" s="20"/>
    </row>
    <row r="25" spans="2:19" ht="24">
      <c r="B25" s="20"/>
      <c r="C25" s="20"/>
      <c r="D25" s="20"/>
      <c r="E25" s="20"/>
      <c r="F25" s="20"/>
      <c r="G25" s="20"/>
      <c r="H25" s="19"/>
      <c r="L25" s="25">
        <v>1</v>
      </c>
      <c r="M25" s="20"/>
      <c r="N25" s="20"/>
      <c r="O25" s="20"/>
      <c r="P25" s="20"/>
      <c r="Q25" s="30" t="s">
        <v>2043</v>
      </c>
      <c r="R25" s="30" t="s">
        <v>2044</v>
      </c>
      <c r="S25" s="30" t="s">
        <v>2043</v>
      </c>
    </row>
  </sheetData>
  <autoFilter ref="B5:S23" xr:uid="{CF814478-8D5C-4908-A1C7-699C612E294F}">
    <filterColumn colId="5" showButton="0"/>
  </autoFilter>
  <mergeCells count="15">
    <mergeCell ref="S3:S5"/>
    <mergeCell ref="M3:M5"/>
    <mergeCell ref="N3:N5"/>
    <mergeCell ref="O3:O5"/>
    <mergeCell ref="P3:P5"/>
    <mergeCell ref="Q3:Q5"/>
    <mergeCell ref="R3:R5"/>
    <mergeCell ref="K3:L5"/>
    <mergeCell ref="I3:J5"/>
    <mergeCell ref="G3:H5"/>
    <mergeCell ref="B3:B5"/>
    <mergeCell ref="C3:C5"/>
    <mergeCell ref="D3:D5"/>
    <mergeCell ref="E3:E5"/>
    <mergeCell ref="F3:F5"/>
  </mergeCells>
  <phoneticPr fontId="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11E6-FAE7-4468-A3EC-2B2CA6F0791B}">
  <dimension ref="A1:H1749"/>
  <sheetViews>
    <sheetView workbookViewId="0">
      <selection activeCell="AS24" sqref="AS24:BH26"/>
    </sheetView>
  </sheetViews>
  <sheetFormatPr defaultRowHeight="13.5"/>
  <cols>
    <col min="1" max="1" width="15.25" style="1" bestFit="1" customWidth="1"/>
    <col min="2" max="2" width="9" style="1"/>
    <col min="3" max="3" width="16.75" style="1" bestFit="1" customWidth="1"/>
    <col min="4" max="4" width="16" style="1" bestFit="1" customWidth="1"/>
    <col min="5" max="16384" width="9" style="1"/>
  </cols>
  <sheetData>
    <row r="1" spans="1:8" ht="17.25" thickBot="1">
      <c r="A1" s="4" t="s">
        <v>241</v>
      </c>
      <c r="C1" s="1" t="s">
        <v>242</v>
      </c>
    </row>
    <row r="2" spans="1:8" ht="17.25" thickBot="1">
      <c r="A2" s="6" t="s">
        <v>243</v>
      </c>
      <c r="C2" s="7" t="s">
        <v>244</v>
      </c>
      <c r="D2" s="8" t="s">
        <v>245</v>
      </c>
    </row>
    <row r="3" spans="1:8" ht="16.5">
      <c r="A3" s="9" t="s">
        <v>246</v>
      </c>
      <c r="C3" s="10" t="s">
        <v>246</v>
      </c>
      <c r="D3" s="11" t="s">
        <v>247</v>
      </c>
      <c r="G3" s="53"/>
      <c r="H3" s="53"/>
    </row>
    <row r="4" spans="1:8" ht="16.5">
      <c r="A4" s="5" t="s">
        <v>248</v>
      </c>
      <c r="C4" s="12" t="s">
        <v>246</v>
      </c>
      <c r="D4" s="13" t="s">
        <v>249</v>
      </c>
      <c r="G4" s="53"/>
      <c r="H4" s="53"/>
    </row>
    <row r="5" spans="1:8" ht="16.5">
      <c r="A5" s="5" t="s">
        <v>250</v>
      </c>
      <c r="C5" s="12" t="s">
        <v>246</v>
      </c>
      <c r="D5" s="13" t="s">
        <v>251</v>
      </c>
      <c r="G5" s="53"/>
      <c r="H5" s="53"/>
    </row>
    <row r="6" spans="1:8" ht="16.5">
      <c r="A6" s="5" t="s">
        <v>252</v>
      </c>
      <c r="C6" s="12" t="s">
        <v>246</v>
      </c>
      <c r="D6" s="13" t="s">
        <v>253</v>
      </c>
      <c r="G6" s="53"/>
      <c r="H6" s="53"/>
    </row>
    <row r="7" spans="1:8" ht="16.5">
      <c r="A7" s="5" t="s">
        <v>254</v>
      </c>
      <c r="C7" s="12" t="s">
        <v>246</v>
      </c>
      <c r="D7" s="13" t="s">
        <v>255</v>
      </c>
      <c r="G7" s="53"/>
      <c r="H7" s="53"/>
    </row>
    <row r="8" spans="1:8" ht="16.5">
      <c r="A8" s="5" t="s">
        <v>256</v>
      </c>
      <c r="C8" s="12" t="s">
        <v>246</v>
      </c>
      <c r="D8" s="13" t="s">
        <v>257</v>
      </c>
    </row>
    <row r="9" spans="1:8" ht="16.5">
      <c r="A9" s="5" t="s">
        <v>258</v>
      </c>
      <c r="C9" s="12" t="s">
        <v>246</v>
      </c>
      <c r="D9" s="13" t="s">
        <v>259</v>
      </c>
    </row>
    <row r="10" spans="1:8" ht="16.5">
      <c r="A10" s="5" t="s">
        <v>260</v>
      </c>
      <c r="C10" s="12" t="s">
        <v>246</v>
      </c>
      <c r="D10" s="13" t="s">
        <v>261</v>
      </c>
    </row>
    <row r="11" spans="1:8" ht="16.5">
      <c r="A11" s="5" t="s">
        <v>262</v>
      </c>
      <c r="C11" s="12" t="s">
        <v>246</v>
      </c>
      <c r="D11" s="13" t="s">
        <v>263</v>
      </c>
    </row>
    <row r="12" spans="1:8" ht="16.5">
      <c r="A12" s="5" t="s">
        <v>264</v>
      </c>
      <c r="C12" s="12" t="s">
        <v>246</v>
      </c>
      <c r="D12" s="13" t="s">
        <v>265</v>
      </c>
    </row>
    <row r="13" spans="1:8" ht="16.5">
      <c r="A13" s="5" t="s">
        <v>266</v>
      </c>
      <c r="C13" s="12" t="s">
        <v>246</v>
      </c>
      <c r="D13" s="13" t="s">
        <v>267</v>
      </c>
    </row>
    <row r="14" spans="1:8" ht="16.5">
      <c r="A14" s="5" t="s">
        <v>268</v>
      </c>
      <c r="C14" s="12" t="s">
        <v>246</v>
      </c>
      <c r="D14" s="13" t="s">
        <v>269</v>
      </c>
    </row>
    <row r="15" spans="1:8" ht="16.5">
      <c r="A15" s="5" t="s">
        <v>4</v>
      </c>
      <c r="C15" s="12" t="s">
        <v>246</v>
      </c>
      <c r="D15" s="13" t="s">
        <v>270</v>
      </c>
    </row>
    <row r="16" spans="1:8" ht="16.5">
      <c r="A16" s="5" t="s">
        <v>271</v>
      </c>
      <c r="C16" s="12" t="s">
        <v>246</v>
      </c>
      <c r="D16" s="13" t="s">
        <v>272</v>
      </c>
    </row>
    <row r="17" spans="1:4" ht="16.5">
      <c r="A17" s="5" t="s">
        <v>273</v>
      </c>
      <c r="C17" s="12" t="s">
        <v>246</v>
      </c>
      <c r="D17" s="13" t="s">
        <v>274</v>
      </c>
    </row>
    <row r="18" spans="1:4" ht="16.5">
      <c r="A18" s="5" t="s">
        <v>275</v>
      </c>
      <c r="C18" s="12" t="s">
        <v>246</v>
      </c>
      <c r="D18" s="13" t="s">
        <v>276</v>
      </c>
    </row>
    <row r="19" spans="1:4" ht="16.5">
      <c r="A19" s="5" t="s">
        <v>277</v>
      </c>
      <c r="C19" s="12" t="s">
        <v>246</v>
      </c>
      <c r="D19" s="13" t="s">
        <v>278</v>
      </c>
    </row>
    <row r="20" spans="1:4" ht="16.5">
      <c r="A20" s="5" t="s">
        <v>279</v>
      </c>
      <c r="C20" s="12" t="s">
        <v>246</v>
      </c>
      <c r="D20" s="13" t="s">
        <v>280</v>
      </c>
    </row>
    <row r="21" spans="1:4" ht="16.5">
      <c r="A21" s="5" t="s">
        <v>281</v>
      </c>
      <c r="C21" s="12" t="s">
        <v>246</v>
      </c>
      <c r="D21" s="13" t="s">
        <v>282</v>
      </c>
    </row>
    <row r="22" spans="1:4" ht="16.5">
      <c r="A22" s="5" t="s">
        <v>283</v>
      </c>
      <c r="C22" s="12" t="s">
        <v>246</v>
      </c>
      <c r="D22" s="13" t="s">
        <v>284</v>
      </c>
    </row>
    <row r="23" spans="1:4" ht="16.5">
      <c r="A23" s="5" t="s">
        <v>285</v>
      </c>
      <c r="C23" s="12" t="s">
        <v>246</v>
      </c>
      <c r="D23" s="13" t="s">
        <v>286</v>
      </c>
    </row>
    <row r="24" spans="1:4" ht="16.5">
      <c r="A24" s="5" t="s">
        <v>287</v>
      </c>
      <c r="C24" s="12" t="s">
        <v>246</v>
      </c>
      <c r="D24" s="13" t="s">
        <v>288</v>
      </c>
    </row>
    <row r="25" spans="1:4" ht="16.5">
      <c r="A25" s="5" t="s">
        <v>289</v>
      </c>
      <c r="C25" s="12" t="s">
        <v>246</v>
      </c>
      <c r="D25" s="13" t="s">
        <v>290</v>
      </c>
    </row>
    <row r="26" spans="1:4" ht="16.5">
      <c r="A26" s="5" t="s">
        <v>291</v>
      </c>
      <c r="C26" s="12" t="s">
        <v>246</v>
      </c>
      <c r="D26" s="13" t="s">
        <v>292</v>
      </c>
    </row>
    <row r="27" spans="1:4" ht="16.5">
      <c r="A27" s="5" t="s">
        <v>294</v>
      </c>
      <c r="C27" s="12" t="s">
        <v>246</v>
      </c>
      <c r="D27" s="13" t="s">
        <v>295</v>
      </c>
    </row>
    <row r="28" spans="1:4" ht="16.5">
      <c r="A28" s="5" t="s">
        <v>296</v>
      </c>
      <c r="C28" s="12" t="s">
        <v>246</v>
      </c>
      <c r="D28" s="13" t="s">
        <v>297</v>
      </c>
    </row>
    <row r="29" spans="1:4" ht="16.5">
      <c r="A29" s="5" t="s">
        <v>298</v>
      </c>
      <c r="C29" s="12" t="s">
        <v>246</v>
      </c>
      <c r="D29" s="13" t="s">
        <v>299</v>
      </c>
    </row>
    <row r="30" spans="1:4" ht="16.5">
      <c r="A30" s="5" t="s">
        <v>300</v>
      </c>
      <c r="C30" s="12" t="s">
        <v>246</v>
      </c>
      <c r="D30" s="13" t="s">
        <v>301</v>
      </c>
    </row>
    <row r="31" spans="1:4" ht="16.5">
      <c r="A31" s="5" t="s">
        <v>302</v>
      </c>
      <c r="C31" s="12" t="s">
        <v>246</v>
      </c>
      <c r="D31" s="13" t="s">
        <v>303</v>
      </c>
    </row>
    <row r="32" spans="1:4" ht="16.5">
      <c r="A32" s="5" t="s">
        <v>304</v>
      </c>
      <c r="C32" s="12" t="s">
        <v>246</v>
      </c>
      <c r="D32" s="13" t="s">
        <v>305</v>
      </c>
    </row>
    <row r="33" spans="1:4" ht="16.5">
      <c r="A33" s="5" t="s">
        <v>306</v>
      </c>
      <c r="C33" s="12" t="s">
        <v>246</v>
      </c>
      <c r="D33" s="13" t="s">
        <v>307</v>
      </c>
    </row>
    <row r="34" spans="1:4" ht="16.5">
      <c r="A34" s="5" t="s">
        <v>309</v>
      </c>
      <c r="C34" s="12" t="s">
        <v>246</v>
      </c>
      <c r="D34" s="13" t="s">
        <v>310</v>
      </c>
    </row>
    <row r="35" spans="1:4" ht="16.5">
      <c r="A35" s="5" t="s">
        <v>312</v>
      </c>
      <c r="C35" s="12" t="s">
        <v>246</v>
      </c>
      <c r="D35" s="13" t="s">
        <v>313</v>
      </c>
    </row>
    <row r="36" spans="1:4" ht="16.5">
      <c r="A36" s="5" t="s">
        <v>315</v>
      </c>
      <c r="C36" s="12" t="s">
        <v>246</v>
      </c>
      <c r="D36" s="13" t="s">
        <v>316</v>
      </c>
    </row>
    <row r="37" spans="1:4" ht="16.5">
      <c r="A37" s="5" t="s">
        <v>318</v>
      </c>
      <c r="C37" s="12" t="s">
        <v>246</v>
      </c>
      <c r="D37" s="13" t="s">
        <v>319</v>
      </c>
    </row>
    <row r="38" spans="1:4" ht="16.5">
      <c r="A38" s="5" t="s">
        <v>321</v>
      </c>
      <c r="C38" s="12" t="s">
        <v>246</v>
      </c>
      <c r="D38" s="13" t="s">
        <v>322</v>
      </c>
    </row>
    <row r="39" spans="1:4" ht="16.5">
      <c r="A39" s="5" t="s">
        <v>324</v>
      </c>
      <c r="C39" s="12" t="s">
        <v>246</v>
      </c>
      <c r="D39" s="13" t="s">
        <v>325</v>
      </c>
    </row>
    <row r="40" spans="1:4" ht="16.5">
      <c r="A40" s="5" t="s">
        <v>327</v>
      </c>
      <c r="C40" s="12" t="s">
        <v>246</v>
      </c>
      <c r="D40" s="13" t="s">
        <v>328</v>
      </c>
    </row>
    <row r="41" spans="1:4" ht="16.5">
      <c r="A41" s="5" t="s">
        <v>330</v>
      </c>
      <c r="C41" s="12" t="s">
        <v>246</v>
      </c>
      <c r="D41" s="13" t="s">
        <v>331</v>
      </c>
    </row>
    <row r="42" spans="1:4" ht="16.5">
      <c r="A42" s="5" t="s">
        <v>333</v>
      </c>
      <c r="C42" s="12" t="s">
        <v>246</v>
      </c>
      <c r="D42" s="13" t="s">
        <v>334</v>
      </c>
    </row>
    <row r="43" spans="1:4" ht="16.5">
      <c r="A43" s="5" t="s">
        <v>336</v>
      </c>
      <c r="C43" s="12" t="s">
        <v>246</v>
      </c>
      <c r="D43" s="13" t="s">
        <v>337</v>
      </c>
    </row>
    <row r="44" spans="1:4" ht="16.5">
      <c r="A44" s="5" t="s">
        <v>339</v>
      </c>
      <c r="C44" s="12" t="s">
        <v>246</v>
      </c>
      <c r="D44" s="13" t="s">
        <v>340</v>
      </c>
    </row>
    <row r="45" spans="1:4" ht="16.5">
      <c r="A45" s="5" t="s">
        <v>341</v>
      </c>
      <c r="C45" s="12" t="s">
        <v>246</v>
      </c>
      <c r="D45" s="13" t="s">
        <v>342</v>
      </c>
    </row>
    <row r="46" spans="1:4" ht="16.5">
      <c r="A46" s="5" t="s">
        <v>344</v>
      </c>
      <c r="C46" s="12" t="s">
        <v>246</v>
      </c>
      <c r="D46" s="13" t="s">
        <v>345</v>
      </c>
    </row>
    <row r="47" spans="1:4" ht="16.5">
      <c r="A47" s="5" t="s">
        <v>347</v>
      </c>
      <c r="C47" s="12" t="s">
        <v>246</v>
      </c>
      <c r="D47" s="13" t="s">
        <v>348</v>
      </c>
    </row>
    <row r="48" spans="1:4" ht="16.5">
      <c r="A48" s="5" t="s">
        <v>349</v>
      </c>
      <c r="C48" s="12" t="s">
        <v>246</v>
      </c>
      <c r="D48" s="13" t="s">
        <v>350</v>
      </c>
    </row>
    <row r="49" spans="1:4" ht="17.25" thickBot="1">
      <c r="A49" s="16" t="s">
        <v>352</v>
      </c>
      <c r="C49" s="12" t="s">
        <v>246</v>
      </c>
      <c r="D49" s="13" t="s">
        <v>353</v>
      </c>
    </row>
    <row r="50" spans="1:4">
      <c r="C50" s="12" t="s">
        <v>246</v>
      </c>
      <c r="D50" s="13" t="s">
        <v>355</v>
      </c>
    </row>
    <row r="51" spans="1:4">
      <c r="C51" s="12" t="s">
        <v>246</v>
      </c>
      <c r="D51" s="13" t="s">
        <v>357</v>
      </c>
    </row>
    <row r="52" spans="1:4">
      <c r="C52" s="12" t="s">
        <v>246</v>
      </c>
      <c r="D52" s="13" t="s">
        <v>359</v>
      </c>
    </row>
    <row r="53" spans="1:4">
      <c r="C53" s="12" t="s">
        <v>246</v>
      </c>
      <c r="D53" s="13" t="s">
        <v>361</v>
      </c>
    </row>
    <row r="54" spans="1:4">
      <c r="C54" s="12" t="s">
        <v>246</v>
      </c>
      <c r="D54" s="13" t="s">
        <v>363</v>
      </c>
    </row>
    <row r="55" spans="1:4">
      <c r="C55" s="12" t="s">
        <v>246</v>
      </c>
      <c r="D55" s="13" t="s">
        <v>365</v>
      </c>
    </row>
    <row r="56" spans="1:4">
      <c r="C56" s="12" t="s">
        <v>246</v>
      </c>
      <c r="D56" s="13" t="s">
        <v>367</v>
      </c>
    </row>
    <row r="57" spans="1:4">
      <c r="C57" s="12" t="s">
        <v>246</v>
      </c>
      <c r="D57" s="13" t="s">
        <v>369</v>
      </c>
    </row>
    <row r="58" spans="1:4">
      <c r="C58" s="12" t="s">
        <v>246</v>
      </c>
      <c r="D58" s="13" t="s">
        <v>371</v>
      </c>
    </row>
    <row r="59" spans="1:4">
      <c r="C59" s="12" t="s">
        <v>246</v>
      </c>
      <c r="D59" s="13" t="s">
        <v>373</v>
      </c>
    </row>
    <row r="60" spans="1:4">
      <c r="C60" s="12" t="s">
        <v>246</v>
      </c>
      <c r="D60" s="13" t="s">
        <v>375</v>
      </c>
    </row>
    <row r="61" spans="1:4">
      <c r="C61" s="12" t="s">
        <v>246</v>
      </c>
      <c r="D61" s="13" t="s">
        <v>377</v>
      </c>
    </row>
    <row r="62" spans="1:4">
      <c r="C62" s="12" t="s">
        <v>246</v>
      </c>
      <c r="D62" s="13" t="s">
        <v>379</v>
      </c>
    </row>
    <row r="63" spans="1:4">
      <c r="C63" s="12" t="s">
        <v>246</v>
      </c>
      <c r="D63" s="13" t="s">
        <v>381</v>
      </c>
    </row>
    <row r="64" spans="1:4">
      <c r="C64" s="12" t="s">
        <v>246</v>
      </c>
      <c r="D64" s="13" t="s">
        <v>383</v>
      </c>
    </row>
    <row r="65" spans="3:4">
      <c r="C65" s="12" t="s">
        <v>246</v>
      </c>
      <c r="D65" s="13" t="s">
        <v>384</v>
      </c>
    </row>
    <row r="66" spans="3:4">
      <c r="C66" s="12" t="s">
        <v>246</v>
      </c>
      <c r="D66" s="13" t="s">
        <v>385</v>
      </c>
    </row>
    <row r="67" spans="3:4">
      <c r="C67" s="12" t="s">
        <v>246</v>
      </c>
      <c r="D67" s="13" t="s">
        <v>387</v>
      </c>
    </row>
    <row r="68" spans="3:4">
      <c r="C68" s="12" t="s">
        <v>246</v>
      </c>
      <c r="D68" s="13" t="s">
        <v>389</v>
      </c>
    </row>
    <row r="69" spans="3:4">
      <c r="C69" s="12" t="s">
        <v>246</v>
      </c>
      <c r="D69" s="13" t="s">
        <v>391</v>
      </c>
    </row>
    <row r="70" spans="3:4">
      <c r="C70" s="12" t="s">
        <v>246</v>
      </c>
      <c r="D70" s="13" t="s">
        <v>393</v>
      </c>
    </row>
    <row r="71" spans="3:4">
      <c r="C71" s="12" t="s">
        <v>246</v>
      </c>
      <c r="D71" s="13" t="s">
        <v>395</v>
      </c>
    </row>
    <row r="72" spans="3:4">
      <c r="C72" s="12" t="s">
        <v>246</v>
      </c>
      <c r="D72" s="13" t="s">
        <v>397</v>
      </c>
    </row>
    <row r="73" spans="3:4">
      <c r="C73" s="12" t="s">
        <v>246</v>
      </c>
      <c r="D73" s="13" t="s">
        <v>399</v>
      </c>
    </row>
    <row r="74" spans="3:4">
      <c r="C74" s="12" t="s">
        <v>246</v>
      </c>
      <c r="D74" s="13" t="s">
        <v>401</v>
      </c>
    </row>
    <row r="75" spans="3:4">
      <c r="C75" s="12" t="s">
        <v>246</v>
      </c>
      <c r="D75" s="13" t="s">
        <v>403</v>
      </c>
    </row>
    <row r="76" spans="3:4">
      <c r="C76" s="12" t="s">
        <v>246</v>
      </c>
      <c r="D76" s="13" t="s">
        <v>405</v>
      </c>
    </row>
    <row r="77" spans="3:4">
      <c r="C77" s="12" t="s">
        <v>246</v>
      </c>
      <c r="D77" s="13" t="s">
        <v>407</v>
      </c>
    </row>
    <row r="78" spans="3:4">
      <c r="C78" s="12" t="s">
        <v>246</v>
      </c>
      <c r="D78" s="13" t="s">
        <v>408</v>
      </c>
    </row>
    <row r="79" spans="3:4">
      <c r="C79" s="12" t="s">
        <v>246</v>
      </c>
      <c r="D79" s="13" t="s">
        <v>410</v>
      </c>
    </row>
    <row r="80" spans="3:4">
      <c r="C80" s="12" t="s">
        <v>246</v>
      </c>
      <c r="D80" s="13" t="s">
        <v>412</v>
      </c>
    </row>
    <row r="81" spans="3:4">
      <c r="C81" s="12" t="s">
        <v>246</v>
      </c>
      <c r="D81" s="13" t="s">
        <v>414</v>
      </c>
    </row>
    <row r="82" spans="3:4">
      <c r="C82" s="12" t="s">
        <v>246</v>
      </c>
      <c r="D82" s="13" t="s">
        <v>416</v>
      </c>
    </row>
    <row r="83" spans="3:4">
      <c r="C83" s="12" t="s">
        <v>246</v>
      </c>
      <c r="D83" s="13" t="s">
        <v>418</v>
      </c>
    </row>
    <row r="84" spans="3:4">
      <c r="C84" s="12" t="s">
        <v>246</v>
      </c>
      <c r="D84" s="13" t="s">
        <v>420</v>
      </c>
    </row>
    <row r="85" spans="3:4">
      <c r="C85" s="12" t="s">
        <v>246</v>
      </c>
      <c r="D85" s="13" t="s">
        <v>422</v>
      </c>
    </row>
    <row r="86" spans="3:4">
      <c r="C86" s="12" t="s">
        <v>246</v>
      </c>
      <c r="D86" s="13" t="s">
        <v>424</v>
      </c>
    </row>
    <row r="87" spans="3:4">
      <c r="C87" s="12" t="s">
        <v>246</v>
      </c>
      <c r="D87" s="13" t="s">
        <v>426</v>
      </c>
    </row>
    <row r="88" spans="3:4">
      <c r="C88" s="12" t="s">
        <v>246</v>
      </c>
      <c r="D88" s="13" t="s">
        <v>428</v>
      </c>
    </row>
    <row r="89" spans="3:4">
      <c r="C89" s="12" t="s">
        <v>246</v>
      </c>
      <c r="D89" s="13" t="s">
        <v>430</v>
      </c>
    </row>
    <row r="90" spans="3:4">
      <c r="C90" s="12" t="s">
        <v>246</v>
      </c>
      <c r="D90" s="13" t="s">
        <v>432</v>
      </c>
    </row>
    <row r="91" spans="3:4">
      <c r="C91" s="12" t="s">
        <v>246</v>
      </c>
      <c r="D91" s="13" t="s">
        <v>434</v>
      </c>
    </row>
    <row r="92" spans="3:4">
      <c r="C92" s="12" t="s">
        <v>246</v>
      </c>
      <c r="D92" s="13" t="s">
        <v>436</v>
      </c>
    </row>
    <row r="93" spans="3:4">
      <c r="C93" s="12" t="s">
        <v>246</v>
      </c>
      <c r="D93" s="13" t="s">
        <v>438</v>
      </c>
    </row>
    <row r="94" spans="3:4">
      <c r="C94" s="12" t="s">
        <v>246</v>
      </c>
      <c r="D94" s="13" t="s">
        <v>440</v>
      </c>
    </row>
    <row r="95" spans="3:4">
      <c r="C95" s="12" t="s">
        <v>246</v>
      </c>
      <c r="D95" s="13" t="s">
        <v>442</v>
      </c>
    </row>
    <row r="96" spans="3:4">
      <c r="C96" s="12" t="s">
        <v>246</v>
      </c>
      <c r="D96" s="13" t="s">
        <v>444</v>
      </c>
    </row>
    <row r="97" spans="3:4">
      <c r="C97" s="12" t="s">
        <v>246</v>
      </c>
      <c r="D97" s="13" t="s">
        <v>446</v>
      </c>
    </row>
    <row r="98" spans="3:4">
      <c r="C98" s="12" t="s">
        <v>246</v>
      </c>
      <c r="D98" s="13" t="s">
        <v>448</v>
      </c>
    </row>
    <row r="99" spans="3:4">
      <c r="C99" s="12" t="s">
        <v>246</v>
      </c>
      <c r="D99" s="13" t="s">
        <v>450</v>
      </c>
    </row>
    <row r="100" spans="3:4">
      <c r="C100" s="12" t="s">
        <v>246</v>
      </c>
      <c r="D100" s="13" t="s">
        <v>452</v>
      </c>
    </row>
    <row r="101" spans="3:4">
      <c r="C101" s="12" t="s">
        <v>246</v>
      </c>
      <c r="D101" s="13" t="s">
        <v>454</v>
      </c>
    </row>
    <row r="102" spans="3:4">
      <c r="C102" s="12" t="s">
        <v>246</v>
      </c>
      <c r="D102" s="13" t="s">
        <v>456</v>
      </c>
    </row>
    <row r="103" spans="3:4">
      <c r="C103" s="12" t="s">
        <v>246</v>
      </c>
      <c r="D103" s="13" t="s">
        <v>458</v>
      </c>
    </row>
    <row r="104" spans="3:4">
      <c r="C104" s="12" t="s">
        <v>246</v>
      </c>
      <c r="D104" s="13" t="s">
        <v>460</v>
      </c>
    </row>
    <row r="105" spans="3:4">
      <c r="C105" s="12" t="s">
        <v>246</v>
      </c>
      <c r="D105" s="13" t="s">
        <v>462</v>
      </c>
    </row>
    <row r="106" spans="3:4">
      <c r="C106" s="12" t="s">
        <v>246</v>
      </c>
      <c r="D106" s="13" t="s">
        <v>464</v>
      </c>
    </row>
    <row r="107" spans="3:4">
      <c r="C107" s="12" t="s">
        <v>246</v>
      </c>
      <c r="D107" s="13" t="s">
        <v>466</v>
      </c>
    </row>
    <row r="108" spans="3:4">
      <c r="C108" s="12" t="s">
        <v>246</v>
      </c>
      <c r="D108" s="13" t="s">
        <v>467</v>
      </c>
    </row>
    <row r="109" spans="3:4">
      <c r="C109" s="12" t="s">
        <v>246</v>
      </c>
      <c r="D109" s="13" t="s">
        <v>469</v>
      </c>
    </row>
    <row r="110" spans="3:4">
      <c r="C110" s="12" t="s">
        <v>246</v>
      </c>
      <c r="D110" s="13" t="s">
        <v>471</v>
      </c>
    </row>
    <row r="111" spans="3:4">
      <c r="C111" s="12" t="s">
        <v>246</v>
      </c>
      <c r="D111" s="13" t="s">
        <v>473</v>
      </c>
    </row>
    <row r="112" spans="3:4">
      <c r="C112" s="12" t="s">
        <v>246</v>
      </c>
      <c r="D112" s="13" t="s">
        <v>475</v>
      </c>
    </row>
    <row r="113" spans="3:4">
      <c r="C113" s="12" t="s">
        <v>246</v>
      </c>
      <c r="D113" s="13" t="s">
        <v>477</v>
      </c>
    </row>
    <row r="114" spans="3:4">
      <c r="C114" s="12" t="s">
        <v>246</v>
      </c>
      <c r="D114" s="13" t="s">
        <v>479</v>
      </c>
    </row>
    <row r="115" spans="3:4">
      <c r="C115" s="12" t="s">
        <v>246</v>
      </c>
      <c r="D115" s="13" t="s">
        <v>481</v>
      </c>
    </row>
    <row r="116" spans="3:4">
      <c r="C116" s="12" t="s">
        <v>246</v>
      </c>
      <c r="D116" s="13" t="s">
        <v>483</v>
      </c>
    </row>
    <row r="117" spans="3:4">
      <c r="C117" s="12" t="s">
        <v>246</v>
      </c>
      <c r="D117" s="13" t="s">
        <v>485</v>
      </c>
    </row>
    <row r="118" spans="3:4">
      <c r="C118" s="12" t="s">
        <v>246</v>
      </c>
      <c r="D118" s="13" t="s">
        <v>487</v>
      </c>
    </row>
    <row r="119" spans="3:4">
      <c r="C119" s="12" t="s">
        <v>246</v>
      </c>
      <c r="D119" s="13" t="s">
        <v>489</v>
      </c>
    </row>
    <row r="120" spans="3:4">
      <c r="C120" s="12" t="s">
        <v>246</v>
      </c>
      <c r="D120" s="13" t="s">
        <v>491</v>
      </c>
    </row>
    <row r="121" spans="3:4">
      <c r="C121" s="12" t="s">
        <v>246</v>
      </c>
      <c r="D121" s="13" t="s">
        <v>493</v>
      </c>
    </row>
    <row r="122" spans="3:4">
      <c r="C122" s="12" t="s">
        <v>246</v>
      </c>
      <c r="D122" s="13" t="s">
        <v>495</v>
      </c>
    </row>
    <row r="123" spans="3:4">
      <c r="C123" s="12" t="s">
        <v>246</v>
      </c>
      <c r="D123" s="13" t="s">
        <v>496</v>
      </c>
    </row>
    <row r="124" spans="3:4">
      <c r="C124" s="12" t="s">
        <v>246</v>
      </c>
      <c r="D124" s="13" t="s">
        <v>498</v>
      </c>
    </row>
    <row r="125" spans="3:4">
      <c r="C125" s="12" t="s">
        <v>246</v>
      </c>
      <c r="D125" s="13" t="s">
        <v>500</v>
      </c>
    </row>
    <row r="126" spans="3:4">
      <c r="C126" s="12" t="s">
        <v>246</v>
      </c>
      <c r="D126" s="13" t="s">
        <v>501</v>
      </c>
    </row>
    <row r="127" spans="3:4">
      <c r="C127" s="12" t="s">
        <v>246</v>
      </c>
      <c r="D127" s="13" t="s">
        <v>503</v>
      </c>
    </row>
    <row r="128" spans="3:4">
      <c r="C128" s="12" t="s">
        <v>246</v>
      </c>
      <c r="D128" s="13" t="s">
        <v>505</v>
      </c>
    </row>
    <row r="129" spans="3:4">
      <c r="C129" s="12" t="s">
        <v>246</v>
      </c>
      <c r="D129" s="13" t="s">
        <v>507</v>
      </c>
    </row>
    <row r="130" spans="3:4">
      <c r="C130" s="12" t="s">
        <v>246</v>
      </c>
      <c r="D130" s="13" t="s">
        <v>509</v>
      </c>
    </row>
    <row r="131" spans="3:4">
      <c r="C131" s="12" t="s">
        <v>246</v>
      </c>
      <c r="D131" s="13" t="s">
        <v>511</v>
      </c>
    </row>
    <row r="132" spans="3:4">
      <c r="C132" s="12" t="s">
        <v>246</v>
      </c>
      <c r="D132" s="13" t="s">
        <v>513</v>
      </c>
    </row>
    <row r="133" spans="3:4">
      <c r="C133" s="12" t="s">
        <v>246</v>
      </c>
      <c r="D133" s="13" t="s">
        <v>515</v>
      </c>
    </row>
    <row r="134" spans="3:4">
      <c r="C134" s="12" t="s">
        <v>246</v>
      </c>
      <c r="D134" s="13" t="s">
        <v>517</v>
      </c>
    </row>
    <row r="135" spans="3:4">
      <c r="C135" s="12" t="s">
        <v>246</v>
      </c>
      <c r="D135" s="13" t="s">
        <v>519</v>
      </c>
    </row>
    <row r="136" spans="3:4">
      <c r="C136" s="12" t="s">
        <v>246</v>
      </c>
      <c r="D136" s="13" t="s">
        <v>521</v>
      </c>
    </row>
    <row r="137" spans="3:4">
      <c r="C137" s="12" t="s">
        <v>246</v>
      </c>
      <c r="D137" s="13" t="s">
        <v>523</v>
      </c>
    </row>
    <row r="138" spans="3:4">
      <c r="C138" s="12" t="s">
        <v>246</v>
      </c>
      <c r="D138" s="13" t="s">
        <v>525</v>
      </c>
    </row>
    <row r="139" spans="3:4">
      <c r="C139" s="12" t="s">
        <v>246</v>
      </c>
      <c r="D139" s="13" t="s">
        <v>527</v>
      </c>
    </row>
    <row r="140" spans="3:4">
      <c r="C140" s="12" t="s">
        <v>246</v>
      </c>
      <c r="D140" s="13" t="s">
        <v>529</v>
      </c>
    </row>
    <row r="141" spans="3:4">
      <c r="C141" s="12" t="s">
        <v>246</v>
      </c>
      <c r="D141" s="13" t="s">
        <v>531</v>
      </c>
    </row>
    <row r="142" spans="3:4">
      <c r="C142" s="12" t="s">
        <v>246</v>
      </c>
      <c r="D142" s="13" t="s">
        <v>533</v>
      </c>
    </row>
    <row r="143" spans="3:4">
      <c r="C143" s="12" t="s">
        <v>246</v>
      </c>
      <c r="D143" s="13" t="s">
        <v>535</v>
      </c>
    </row>
    <row r="144" spans="3:4">
      <c r="C144" s="12" t="s">
        <v>246</v>
      </c>
      <c r="D144" s="13" t="s">
        <v>536</v>
      </c>
    </row>
    <row r="145" spans="3:4">
      <c r="C145" s="12" t="s">
        <v>246</v>
      </c>
      <c r="D145" s="13" t="s">
        <v>537</v>
      </c>
    </row>
    <row r="146" spans="3:4">
      <c r="C146" s="12" t="s">
        <v>246</v>
      </c>
      <c r="D146" s="13" t="s">
        <v>539</v>
      </c>
    </row>
    <row r="147" spans="3:4">
      <c r="C147" s="12" t="s">
        <v>246</v>
      </c>
      <c r="D147" s="13" t="s">
        <v>540</v>
      </c>
    </row>
    <row r="148" spans="3:4">
      <c r="C148" s="12" t="s">
        <v>246</v>
      </c>
      <c r="D148" s="13" t="s">
        <v>542</v>
      </c>
    </row>
    <row r="149" spans="3:4">
      <c r="C149" s="12" t="s">
        <v>246</v>
      </c>
      <c r="D149" s="13" t="s">
        <v>544</v>
      </c>
    </row>
    <row r="150" spans="3:4">
      <c r="C150" s="12" t="s">
        <v>246</v>
      </c>
      <c r="D150" s="13" t="s">
        <v>546</v>
      </c>
    </row>
    <row r="151" spans="3:4">
      <c r="C151" s="12" t="s">
        <v>246</v>
      </c>
      <c r="D151" s="13" t="s">
        <v>548</v>
      </c>
    </row>
    <row r="152" spans="3:4">
      <c r="C152" s="12" t="s">
        <v>246</v>
      </c>
      <c r="D152" s="13" t="s">
        <v>550</v>
      </c>
    </row>
    <row r="153" spans="3:4">
      <c r="C153" s="12" t="s">
        <v>246</v>
      </c>
      <c r="D153" s="13" t="s">
        <v>552</v>
      </c>
    </row>
    <row r="154" spans="3:4">
      <c r="C154" s="12" t="s">
        <v>246</v>
      </c>
      <c r="D154" s="13" t="s">
        <v>554</v>
      </c>
    </row>
    <row r="155" spans="3:4">
      <c r="C155" s="12" t="s">
        <v>246</v>
      </c>
      <c r="D155" s="13" t="s">
        <v>556</v>
      </c>
    </row>
    <row r="156" spans="3:4">
      <c r="C156" s="12" t="s">
        <v>246</v>
      </c>
      <c r="D156" s="13" t="s">
        <v>558</v>
      </c>
    </row>
    <row r="157" spans="3:4">
      <c r="C157" s="12" t="s">
        <v>246</v>
      </c>
      <c r="D157" s="13" t="s">
        <v>559</v>
      </c>
    </row>
    <row r="158" spans="3:4">
      <c r="C158" s="12" t="s">
        <v>246</v>
      </c>
      <c r="D158" s="13" t="s">
        <v>561</v>
      </c>
    </row>
    <row r="159" spans="3:4">
      <c r="C159" s="12" t="s">
        <v>246</v>
      </c>
      <c r="D159" s="13" t="s">
        <v>563</v>
      </c>
    </row>
    <row r="160" spans="3:4">
      <c r="C160" s="12" t="s">
        <v>246</v>
      </c>
      <c r="D160" s="13" t="s">
        <v>565</v>
      </c>
    </row>
    <row r="161" spans="3:4">
      <c r="C161" s="12" t="s">
        <v>246</v>
      </c>
      <c r="D161" s="13" t="s">
        <v>567</v>
      </c>
    </row>
    <row r="162" spans="3:4">
      <c r="C162" s="12" t="s">
        <v>246</v>
      </c>
      <c r="D162" s="13" t="s">
        <v>569</v>
      </c>
    </row>
    <row r="163" spans="3:4">
      <c r="C163" s="12" t="s">
        <v>246</v>
      </c>
      <c r="D163" s="13" t="s">
        <v>571</v>
      </c>
    </row>
    <row r="164" spans="3:4">
      <c r="C164" s="12" t="s">
        <v>246</v>
      </c>
      <c r="D164" s="13" t="s">
        <v>573</v>
      </c>
    </row>
    <row r="165" spans="3:4">
      <c r="C165" s="12" t="s">
        <v>246</v>
      </c>
      <c r="D165" s="13" t="s">
        <v>575</v>
      </c>
    </row>
    <row r="166" spans="3:4">
      <c r="C166" s="12" t="s">
        <v>246</v>
      </c>
      <c r="D166" s="13" t="s">
        <v>577</v>
      </c>
    </row>
    <row r="167" spans="3:4">
      <c r="C167" s="12" t="s">
        <v>246</v>
      </c>
      <c r="D167" s="13" t="s">
        <v>579</v>
      </c>
    </row>
    <row r="168" spans="3:4">
      <c r="C168" s="12" t="s">
        <v>246</v>
      </c>
      <c r="D168" s="13" t="s">
        <v>581</v>
      </c>
    </row>
    <row r="169" spans="3:4">
      <c r="C169" s="12" t="s">
        <v>246</v>
      </c>
      <c r="D169" s="13" t="s">
        <v>583</v>
      </c>
    </row>
    <row r="170" spans="3:4">
      <c r="C170" s="12" t="s">
        <v>246</v>
      </c>
      <c r="D170" s="13" t="s">
        <v>585</v>
      </c>
    </row>
    <row r="171" spans="3:4">
      <c r="C171" s="12" t="s">
        <v>246</v>
      </c>
      <c r="D171" s="13" t="s">
        <v>587</v>
      </c>
    </row>
    <row r="172" spans="3:4">
      <c r="C172" s="12" t="s">
        <v>246</v>
      </c>
      <c r="D172" s="13" t="s">
        <v>589</v>
      </c>
    </row>
    <row r="173" spans="3:4">
      <c r="C173" s="12" t="s">
        <v>246</v>
      </c>
      <c r="D173" s="13" t="s">
        <v>591</v>
      </c>
    </row>
    <row r="174" spans="3:4">
      <c r="C174" s="12" t="s">
        <v>246</v>
      </c>
      <c r="D174" s="13" t="s">
        <v>593</v>
      </c>
    </row>
    <row r="175" spans="3:4">
      <c r="C175" s="12" t="s">
        <v>246</v>
      </c>
      <c r="D175" s="13" t="s">
        <v>595</v>
      </c>
    </row>
    <row r="176" spans="3:4">
      <c r="C176" s="12" t="s">
        <v>246</v>
      </c>
      <c r="D176" s="13" t="s">
        <v>597</v>
      </c>
    </row>
    <row r="177" spans="3:4">
      <c r="C177" s="12" t="s">
        <v>246</v>
      </c>
      <c r="D177" s="13" t="s">
        <v>599</v>
      </c>
    </row>
    <row r="178" spans="3:4">
      <c r="C178" s="12" t="s">
        <v>246</v>
      </c>
      <c r="D178" s="13" t="s">
        <v>601</v>
      </c>
    </row>
    <row r="179" spans="3:4">
      <c r="C179" s="12" t="s">
        <v>246</v>
      </c>
      <c r="D179" s="13" t="s">
        <v>603</v>
      </c>
    </row>
    <row r="180" spans="3:4">
      <c r="C180" s="12" t="s">
        <v>246</v>
      </c>
      <c r="D180" s="13" t="s">
        <v>605</v>
      </c>
    </row>
    <row r="181" spans="3:4">
      <c r="C181" s="12" t="s">
        <v>246</v>
      </c>
      <c r="D181" s="13" t="s">
        <v>607</v>
      </c>
    </row>
    <row r="182" spans="3:4">
      <c r="C182" s="12" t="s">
        <v>246</v>
      </c>
      <c r="D182" s="13" t="s">
        <v>609</v>
      </c>
    </row>
    <row r="183" spans="3:4">
      <c r="C183" s="12" t="s">
        <v>246</v>
      </c>
      <c r="D183" s="13" t="s">
        <v>611</v>
      </c>
    </row>
    <row r="184" spans="3:4">
      <c r="C184" s="12" t="s">
        <v>246</v>
      </c>
      <c r="D184" s="13" t="s">
        <v>613</v>
      </c>
    </row>
    <row r="185" spans="3:4">
      <c r="C185" s="12" t="s">
        <v>246</v>
      </c>
      <c r="D185" s="13" t="s">
        <v>615</v>
      </c>
    </row>
    <row r="186" spans="3:4">
      <c r="C186" s="12" t="s">
        <v>246</v>
      </c>
      <c r="D186" s="13" t="s">
        <v>617</v>
      </c>
    </row>
    <row r="187" spans="3:4">
      <c r="C187" s="12" t="s">
        <v>246</v>
      </c>
      <c r="D187" s="13" t="s">
        <v>619</v>
      </c>
    </row>
    <row r="188" spans="3:4">
      <c r="C188" s="12" t="s">
        <v>248</v>
      </c>
      <c r="D188" s="13" t="s">
        <v>621</v>
      </c>
    </row>
    <row r="189" spans="3:4">
      <c r="C189" s="12" t="s">
        <v>248</v>
      </c>
      <c r="D189" s="13" t="s">
        <v>623</v>
      </c>
    </row>
    <row r="190" spans="3:4">
      <c r="C190" s="12" t="s">
        <v>248</v>
      </c>
      <c r="D190" s="13" t="s">
        <v>625</v>
      </c>
    </row>
    <row r="191" spans="3:4">
      <c r="C191" s="12" t="s">
        <v>248</v>
      </c>
      <c r="D191" s="13" t="s">
        <v>627</v>
      </c>
    </row>
    <row r="192" spans="3:4">
      <c r="C192" s="12" t="s">
        <v>248</v>
      </c>
      <c r="D192" s="13" t="s">
        <v>629</v>
      </c>
    </row>
    <row r="193" spans="3:4">
      <c r="C193" s="12" t="s">
        <v>248</v>
      </c>
      <c r="D193" s="13" t="s">
        <v>631</v>
      </c>
    </row>
    <row r="194" spans="3:4">
      <c r="C194" s="12" t="s">
        <v>248</v>
      </c>
      <c r="D194" s="13" t="s">
        <v>633</v>
      </c>
    </row>
    <row r="195" spans="3:4">
      <c r="C195" s="12" t="s">
        <v>248</v>
      </c>
      <c r="D195" s="13" t="s">
        <v>634</v>
      </c>
    </row>
    <row r="196" spans="3:4">
      <c r="C196" s="12" t="s">
        <v>248</v>
      </c>
      <c r="D196" s="13" t="s">
        <v>636</v>
      </c>
    </row>
    <row r="197" spans="3:4">
      <c r="C197" s="12" t="s">
        <v>248</v>
      </c>
      <c r="D197" s="13" t="s">
        <v>638</v>
      </c>
    </row>
    <row r="198" spans="3:4">
      <c r="C198" s="12" t="s">
        <v>248</v>
      </c>
      <c r="D198" s="13" t="s">
        <v>640</v>
      </c>
    </row>
    <row r="199" spans="3:4">
      <c r="C199" s="12" t="s">
        <v>248</v>
      </c>
      <c r="D199" s="13" t="s">
        <v>642</v>
      </c>
    </row>
    <row r="200" spans="3:4">
      <c r="C200" s="12" t="s">
        <v>248</v>
      </c>
      <c r="D200" s="13" t="s">
        <v>644</v>
      </c>
    </row>
    <row r="201" spans="3:4">
      <c r="C201" s="12" t="s">
        <v>248</v>
      </c>
      <c r="D201" s="13" t="s">
        <v>645</v>
      </c>
    </row>
    <row r="202" spans="3:4">
      <c r="C202" s="12" t="s">
        <v>248</v>
      </c>
      <c r="D202" s="13" t="s">
        <v>647</v>
      </c>
    </row>
    <row r="203" spans="3:4">
      <c r="C203" s="12" t="s">
        <v>248</v>
      </c>
      <c r="D203" s="13" t="s">
        <v>649</v>
      </c>
    </row>
    <row r="204" spans="3:4">
      <c r="C204" s="12" t="s">
        <v>248</v>
      </c>
      <c r="D204" s="13" t="s">
        <v>651</v>
      </c>
    </row>
    <row r="205" spans="3:4">
      <c r="C205" s="12" t="s">
        <v>248</v>
      </c>
      <c r="D205" s="13" t="s">
        <v>653</v>
      </c>
    </row>
    <row r="206" spans="3:4">
      <c r="C206" s="12" t="s">
        <v>248</v>
      </c>
      <c r="D206" s="13" t="s">
        <v>655</v>
      </c>
    </row>
    <row r="207" spans="3:4">
      <c r="C207" s="12" t="s">
        <v>248</v>
      </c>
      <c r="D207" s="13" t="s">
        <v>656</v>
      </c>
    </row>
    <row r="208" spans="3:4">
      <c r="C208" s="12" t="s">
        <v>248</v>
      </c>
      <c r="D208" s="13" t="s">
        <v>658</v>
      </c>
    </row>
    <row r="209" spans="3:4">
      <c r="C209" s="12" t="s">
        <v>248</v>
      </c>
      <c r="D209" s="13" t="s">
        <v>660</v>
      </c>
    </row>
    <row r="210" spans="3:4">
      <c r="C210" s="12" t="s">
        <v>248</v>
      </c>
      <c r="D210" s="13" t="s">
        <v>662</v>
      </c>
    </row>
    <row r="211" spans="3:4">
      <c r="C211" s="12" t="s">
        <v>248</v>
      </c>
      <c r="D211" s="13" t="s">
        <v>664</v>
      </c>
    </row>
    <row r="212" spans="3:4">
      <c r="C212" s="12" t="s">
        <v>248</v>
      </c>
      <c r="D212" s="13" t="s">
        <v>666</v>
      </c>
    </row>
    <row r="213" spans="3:4">
      <c r="C213" s="12" t="s">
        <v>248</v>
      </c>
      <c r="D213" s="13" t="s">
        <v>668</v>
      </c>
    </row>
    <row r="214" spans="3:4">
      <c r="C214" s="12" t="s">
        <v>248</v>
      </c>
      <c r="D214" s="13" t="s">
        <v>670</v>
      </c>
    </row>
    <row r="215" spans="3:4">
      <c r="C215" s="12" t="s">
        <v>248</v>
      </c>
      <c r="D215" s="13" t="s">
        <v>672</v>
      </c>
    </row>
    <row r="216" spans="3:4">
      <c r="C216" s="12" t="s">
        <v>248</v>
      </c>
      <c r="D216" s="13" t="s">
        <v>674</v>
      </c>
    </row>
    <row r="217" spans="3:4">
      <c r="C217" s="12" t="s">
        <v>248</v>
      </c>
      <c r="D217" s="13" t="s">
        <v>676</v>
      </c>
    </row>
    <row r="218" spans="3:4">
      <c r="C218" s="12" t="s">
        <v>248</v>
      </c>
      <c r="D218" s="13" t="s">
        <v>678</v>
      </c>
    </row>
    <row r="219" spans="3:4">
      <c r="C219" s="12" t="s">
        <v>248</v>
      </c>
      <c r="D219" s="13" t="s">
        <v>680</v>
      </c>
    </row>
    <row r="220" spans="3:4">
      <c r="C220" s="12" t="s">
        <v>248</v>
      </c>
      <c r="D220" s="13" t="s">
        <v>681</v>
      </c>
    </row>
    <row r="221" spans="3:4">
      <c r="C221" s="12" t="s">
        <v>248</v>
      </c>
      <c r="D221" s="13" t="s">
        <v>683</v>
      </c>
    </row>
    <row r="222" spans="3:4">
      <c r="C222" s="12" t="s">
        <v>248</v>
      </c>
      <c r="D222" s="13" t="s">
        <v>685</v>
      </c>
    </row>
    <row r="223" spans="3:4">
      <c r="C223" s="12" t="s">
        <v>248</v>
      </c>
      <c r="D223" s="13" t="s">
        <v>687</v>
      </c>
    </row>
    <row r="224" spans="3:4">
      <c r="C224" s="12" t="s">
        <v>248</v>
      </c>
      <c r="D224" s="13" t="s">
        <v>689</v>
      </c>
    </row>
    <row r="225" spans="3:4">
      <c r="C225" s="12" t="s">
        <v>248</v>
      </c>
      <c r="D225" s="13" t="s">
        <v>691</v>
      </c>
    </row>
    <row r="226" spans="3:4">
      <c r="C226" s="12" t="s">
        <v>248</v>
      </c>
      <c r="D226" s="13" t="s">
        <v>693</v>
      </c>
    </row>
    <row r="227" spans="3:4">
      <c r="C227" s="12" t="s">
        <v>248</v>
      </c>
      <c r="D227" s="13" t="s">
        <v>695</v>
      </c>
    </row>
    <row r="228" spans="3:4">
      <c r="C228" s="12" t="s">
        <v>250</v>
      </c>
      <c r="D228" s="13" t="s">
        <v>696</v>
      </c>
    </row>
    <row r="229" spans="3:4">
      <c r="C229" s="12" t="s">
        <v>250</v>
      </c>
      <c r="D229" s="13" t="s">
        <v>697</v>
      </c>
    </row>
    <row r="230" spans="3:4">
      <c r="C230" s="12" t="s">
        <v>250</v>
      </c>
      <c r="D230" s="13" t="s">
        <v>699</v>
      </c>
    </row>
    <row r="231" spans="3:4">
      <c r="C231" s="12" t="s">
        <v>250</v>
      </c>
      <c r="D231" s="13" t="s">
        <v>701</v>
      </c>
    </row>
    <row r="232" spans="3:4">
      <c r="C232" s="12" t="s">
        <v>250</v>
      </c>
      <c r="D232" s="13" t="s">
        <v>703</v>
      </c>
    </row>
    <row r="233" spans="3:4">
      <c r="C233" s="12" t="s">
        <v>250</v>
      </c>
      <c r="D233" s="13" t="s">
        <v>705</v>
      </c>
    </row>
    <row r="234" spans="3:4">
      <c r="C234" s="12" t="s">
        <v>250</v>
      </c>
      <c r="D234" s="13" t="s">
        <v>707</v>
      </c>
    </row>
    <row r="235" spans="3:4">
      <c r="C235" s="12" t="s">
        <v>250</v>
      </c>
      <c r="D235" s="13" t="s">
        <v>709</v>
      </c>
    </row>
    <row r="236" spans="3:4">
      <c r="C236" s="12" t="s">
        <v>250</v>
      </c>
      <c r="D236" s="13" t="s">
        <v>711</v>
      </c>
    </row>
    <row r="237" spans="3:4">
      <c r="C237" s="12" t="s">
        <v>250</v>
      </c>
      <c r="D237" s="13" t="s">
        <v>713</v>
      </c>
    </row>
    <row r="238" spans="3:4">
      <c r="C238" s="12" t="s">
        <v>250</v>
      </c>
      <c r="D238" s="13" t="s">
        <v>715</v>
      </c>
    </row>
    <row r="239" spans="3:4">
      <c r="C239" s="12" t="s">
        <v>250</v>
      </c>
      <c r="D239" s="13" t="s">
        <v>717</v>
      </c>
    </row>
    <row r="240" spans="3:4">
      <c r="C240" s="12" t="s">
        <v>250</v>
      </c>
      <c r="D240" s="13" t="s">
        <v>719</v>
      </c>
    </row>
    <row r="241" spans="3:4">
      <c r="C241" s="12" t="s">
        <v>250</v>
      </c>
      <c r="D241" s="13" t="s">
        <v>721</v>
      </c>
    </row>
    <row r="242" spans="3:4">
      <c r="C242" s="12" t="s">
        <v>250</v>
      </c>
      <c r="D242" s="13" t="s">
        <v>723</v>
      </c>
    </row>
    <row r="243" spans="3:4">
      <c r="C243" s="12" t="s">
        <v>250</v>
      </c>
      <c r="D243" s="13" t="s">
        <v>725</v>
      </c>
    </row>
    <row r="244" spans="3:4">
      <c r="C244" s="12" t="s">
        <v>250</v>
      </c>
      <c r="D244" s="13" t="s">
        <v>727</v>
      </c>
    </row>
    <row r="245" spans="3:4">
      <c r="C245" s="12" t="s">
        <v>250</v>
      </c>
      <c r="D245" s="13" t="s">
        <v>729</v>
      </c>
    </row>
    <row r="246" spans="3:4">
      <c r="C246" s="12" t="s">
        <v>250</v>
      </c>
      <c r="D246" s="13" t="s">
        <v>731</v>
      </c>
    </row>
    <row r="247" spans="3:4">
      <c r="C247" s="12" t="s">
        <v>250</v>
      </c>
      <c r="D247" s="13" t="s">
        <v>733</v>
      </c>
    </row>
    <row r="248" spans="3:4">
      <c r="C248" s="12" t="s">
        <v>250</v>
      </c>
      <c r="D248" s="13" t="s">
        <v>735</v>
      </c>
    </row>
    <row r="249" spans="3:4">
      <c r="C249" s="12" t="s">
        <v>250</v>
      </c>
      <c r="D249" s="13" t="s">
        <v>737</v>
      </c>
    </row>
    <row r="250" spans="3:4">
      <c r="C250" s="12" t="s">
        <v>250</v>
      </c>
      <c r="D250" s="13" t="s">
        <v>739</v>
      </c>
    </row>
    <row r="251" spans="3:4">
      <c r="C251" s="12" t="s">
        <v>250</v>
      </c>
      <c r="D251" s="13" t="s">
        <v>741</v>
      </c>
    </row>
    <row r="252" spans="3:4">
      <c r="C252" s="12" t="s">
        <v>250</v>
      </c>
      <c r="D252" s="13" t="s">
        <v>743</v>
      </c>
    </row>
    <row r="253" spans="3:4">
      <c r="C253" s="12" t="s">
        <v>250</v>
      </c>
      <c r="D253" s="13" t="s">
        <v>745</v>
      </c>
    </row>
    <row r="254" spans="3:4">
      <c r="C254" s="12" t="s">
        <v>250</v>
      </c>
      <c r="D254" s="13" t="s">
        <v>747</v>
      </c>
    </row>
    <row r="255" spans="3:4">
      <c r="C255" s="12" t="s">
        <v>250</v>
      </c>
      <c r="D255" s="13" t="s">
        <v>749</v>
      </c>
    </row>
    <row r="256" spans="3:4">
      <c r="C256" s="12" t="s">
        <v>250</v>
      </c>
      <c r="D256" s="13" t="s">
        <v>751</v>
      </c>
    </row>
    <row r="257" spans="3:4">
      <c r="C257" s="12" t="s">
        <v>250</v>
      </c>
      <c r="D257" s="13" t="s">
        <v>753</v>
      </c>
    </row>
    <row r="258" spans="3:4">
      <c r="C258" s="12" t="s">
        <v>250</v>
      </c>
      <c r="D258" s="13" t="s">
        <v>755</v>
      </c>
    </row>
    <row r="259" spans="3:4">
      <c r="C259" s="12" t="s">
        <v>250</v>
      </c>
      <c r="D259" s="13" t="s">
        <v>757</v>
      </c>
    </row>
    <row r="260" spans="3:4">
      <c r="C260" s="12" t="s">
        <v>250</v>
      </c>
      <c r="D260" s="13" t="s">
        <v>759</v>
      </c>
    </row>
    <row r="261" spans="3:4">
      <c r="C261" s="12" t="s">
        <v>252</v>
      </c>
      <c r="D261" s="13" t="s">
        <v>538</v>
      </c>
    </row>
    <row r="262" spans="3:4">
      <c r="C262" s="12" t="s">
        <v>252</v>
      </c>
      <c r="D262" s="13" t="s">
        <v>762</v>
      </c>
    </row>
    <row r="263" spans="3:4">
      <c r="C263" s="12" t="s">
        <v>252</v>
      </c>
      <c r="D263" s="13" t="s">
        <v>764</v>
      </c>
    </row>
    <row r="264" spans="3:4">
      <c r="C264" s="12" t="s">
        <v>252</v>
      </c>
      <c r="D264" s="13" t="s">
        <v>766</v>
      </c>
    </row>
    <row r="265" spans="3:4">
      <c r="C265" s="12" t="s">
        <v>252</v>
      </c>
      <c r="D265" s="13" t="s">
        <v>768</v>
      </c>
    </row>
    <row r="266" spans="3:4">
      <c r="C266" s="12" t="s">
        <v>252</v>
      </c>
      <c r="D266" s="13" t="s">
        <v>770</v>
      </c>
    </row>
    <row r="267" spans="3:4">
      <c r="C267" s="12" t="s">
        <v>252</v>
      </c>
      <c r="D267" s="13" t="s">
        <v>772</v>
      </c>
    </row>
    <row r="268" spans="3:4">
      <c r="C268" s="12" t="s">
        <v>252</v>
      </c>
      <c r="D268" s="13" t="s">
        <v>774</v>
      </c>
    </row>
    <row r="269" spans="3:4">
      <c r="C269" s="12" t="s">
        <v>252</v>
      </c>
      <c r="D269" s="13" t="s">
        <v>776</v>
      </c>
    </row>
    <row r="270" spans="3:4">
      <c r="C270" s="12" t="s">
        <v>252</v>
      </c>
      <c r="D270" s="13" t="s">
        <v>778</v>
      </c>
    </row>
    <row r="271" spans="3:4">
      <c r="C271" s="12" t="s">
        <v>252</v>
      </c>
      <c r="D271" s="13" t="s">
        <v>780</v>
      </c>
    </row>
    <row r="272" spans="3:4">
      <c r="C272" s="12" t="s">
        <v>252</v>
      </c>
      <c r="D272" s="13" t="s">
        <v>782</v>
      </c>
    </row>
    <row r="273" spans="3:4">
      <c r="C273" s="12" t="s">
        <v>252</v>
      </c>
      <c r="D273" s="13" t="s">
        <v>784</v>
      </c>
    </row>
    <row r="274" spans="3:4">
      <c r="C274" s="12" t="s">
        <v>252</v>
      </c>
      <c r="D274" s="13" t="s">
        <v>786</v>
      </c>
    </row>
    <row r="275" spans="3:4">
      <c r="C275" s="12" t="s">
        <v>252</v>
      </c>
      <c r="D275" s="13" t="s">
        <v>788</v>
      </c>
    </row>
    <row r="276" spans="3:4">
      <c r="C276" s="12" t="s">
        <v>252</v>
      </c>
      <c r="D276" s="13" t="s">
        <v>790</v>
      </c>
    </row>
    <row r="277" spans="3:4">
      <c r="C277" s="12" t="s">
        <v>252</v>
      </c>
      <c r="D277" s="13" t="s">
        <v>792</v>
      </c>
    </row>
    <row r="278" spans="3:4">
      <c r="C278" s="12" t="s">
        <v>252</v>
      </c>
      <c r="D278" s="13" t="s">
        <v>794</v>
      </c>
    </row>
    <row r="279" spans="3:4">
      <c r="C279" s="12" t="s">
        <v>252</v>
      </c>
      <c r="D279" s="13" t="s">
        <v>796</v>
      </c>
    </row>
    <row r="280" spans="3:4">
      <c r="C280" s="12" t="s">
        <v>252</v>
      </c>
      <c r="D280" s="13" t="s">
        <v>798</v>
      </c>
    </row>
    <row r="281" spans="3:4">
      <c r="C281" s="12" t="s">
        <v>252</v>
      </c>
      <c r="D281" s="13" t="s">
        <v>799</v>
      </c>
    </row>
    <row r="282" spans="3:4">
      <c r="C282" s="12" t="s">
        <v>252</v>
      </c>
      <c r="D282" s="13" t="s">
        <v>801</v>
      </c>
    </row>
    <row r="283" spans="3:4">
      <c r="C283" s="12" t="s">
        <v>252</v>
      </c>
      <c r="D283" s="13" t="s">
        <v>802</v>
      </c>
    </row>
    <row r="284" spans="3:4">
      <c r="C284" s="12" t="s">
        <v>252</v>
      </c>
      <c r="D284" s="13" t="s">
        <v>804</v>
      </c>
    </row>
    <row r="285" spans="3:4">
      <c r="C285" s="12" t="s">
        <v>252</v>
      </c>
      <c r="D285" s="13" t="s">
        <v>806</v>
      </c>
    </row>
    <row r="286" spans="3:4">
      <c r="C286" s="12" t="s">
        <v>252</v>
      </c>
      <c r="D286" s="13" t="s">
        <v>808</v>
      </c>
    </row>
    <row r="287" spans="3:4">
      <c r="C287" s="12" t="s">
        <v>252</v>
      </c>
      <c r="D287" s="13" t="s">
        <v>810</v>
      </c>
    </row>
    <row r="288" spans="3:4">
      <c r="C288" s="12" t="s">
        <v>252</v>
      </c>
      <c r="D288" s="13" t="s">
        <v>812</v>
      </c>
    </row>
    <row r="289" spans="3:4">
      <c r="C289" s="12" t="s">
        <v>252</v>
      </c>
      <c r="D289" s="13" t="s">
        <v>814</v>
      </c>
    </row>
    <row r="290" spans="3:4">
      <c r="C290" s="12" t="s">
        <v>252</v>
      </c>
      <c r="D290" s="13" t="s">
        <v>816</v>
      </c>
    </row>
    <row r="291" spans="3:4">
      <c r="C291" s="12" t="s">
        <v>252</v>
      </c>
      <c r="D291" s="13" t="s">
        <v>818</v>
      </c>
    </row>
    <row r="292" spans="3:4">
      <c r="C292" s="12" t="s">
        <v>252</v>
      </c>
      <c r="D292" s="13" t="s">
        <v>820</v>
      </c>
    </row>
    <row r="293" spans="3:4">
      <c r="C293" s="12" t="s">
        <v>252</v>
      </c>
      <c r="D293" s="13" t="s">
        <v>822</v>
      </c>
    </row>
    <row r="294" spans="3:4">
      <c r="C294" s="12" t="s">
        <v>252</v>
      </c>
      <c r="D294" s="13" t="s">
        <v>824</v>
      </c>
    </row>
    <row r="295" spans="3:4">
      <c r="C295" s="12" t="s">
        <v>252</v>
      </c>
      <c r="D295" s="13" t="s">
        <v>826</v>
      </c>
    </row>
    <row r="296" spans="3:4">
      <c r="C296" s="12" t="s">
        <v>254</v>
      </c>
      <c r="D296" s="13" t="s">
        <v>828</v>
      </c>
    </row>
    <row r="297" spans="3:4">
      <c r="C297" s="12" t="s">
        <v>254</v>
      </c>
      <c r="D297" s="13" t="s">
        <v>830</v>
      </c>
    </row>
    <row r="298" spans="3:4">
      <c r="C298" s="12" t="s">
        <v>254</v>
      </c>
      <c r="D298" s="13" t="s">
        <v>832</v>
      </c>
    </row>
    <row r="299" spans="3:4">
      <c r="C299" s="12" t="s">
        <v>254</v>
      </c>
      <c r="D299" s="13" t="s">
        <v>834</v>
      </c>
    </row>
    <row r="300" spans="3:4">
      <c r="C300" s="12" t="s">
        <v>254</v>
      </c>
      <c r="D300" s="13" t="s">
        <v>836</v>
      </c>
    </row>
    <row r="301" spans="3:4">
      <c r="C301" s="12" t="s">
        <v>254</v>
      </c>
      <c r="D301" s="13" t="s">
        <v>838</v>
      </c>
    </row>
    <row r="302" spans="3:4">
      <c r="C302" s="12" t="s">
        <v>254</v>
      </c>
      <c r="D302" s="13" t="s">
        <v>840</v>
      </c>
    </row>
    <row r="303" spans="3:4">
      <c r="C303" s="12" t="s">
        <v>254</v>
      </c>
      <c r="D303" s="13" t="s">
        <v>842</v>
      </c>
    </row>
    <row r="304" spans="3:4">
      <c r="C304" s="12" t="s">
        <v>254</v>
      </c>
      <c r="D304" s="13" t="s">
        <v>844</v>
      </c>
    </row>
    <row r="305" spans="3:4">
      <c r="C305" s="12" t="s">
        <v>254</v>
      </c>
      <c r="D305" s="13" t="s">
        <v>846</v>
      </c>
    </row>
    <row r="306" spans="3:4">
      <c r="C306" s="12" t="s">
        <v>254</v>
      </c>
      <c r="D306" s="13" t="s">
        <v>848</v>
      </c>
    </row>
    <row r="307" spans="3:4">
      <c r="C307" s="12" t="s">
        <v>254</v>
      </c>
      <c r="D307" s="13" t="s">
        <v>850</v>
      </c>
    </row>
    <row r="308" spans="3:4">
      <c r="C308" s="12" t="s">
        <v>254</v>
      </c>
      <c r="D308" s="13" t="s">
        <v>852</v>
      </c>
    </row>
    <row r="309" spans="3:4">
      <c r="C309" s="12" t="s">
        <v>254</v>
      </c>
      <c r="D309" s="13" t="s">
        <v>854</v>
      </c>
    </row>
    <row r="310" spans="3:4">
      <c r="C310" s="12" t="s">
        <v>254</v>
      </c>
      <c r="D310" s="13" t="s">
        <v>856</v>
      </c>
    </row>
    <row r="311" spans="3:4">
      <c r="C311" s="12" t="s">
        <v>254</v>
      </c>
      <c r="D311" s="13" t="s">
        <v>858</v>
      </c>
    </row>
    <row r="312" spans="3:4">
      <c r="C312" s="12" t="s">
        <v>254</v>
      </c>
      <c r="D312" s="13" t="s">
        <v>860</v>
      </c>
    </row>
    <row r="313" spans="3:4">
      <c r="C313" s="12" t="s">
        <v>254</v>
      </c>
      <c r="D313" s="13" t="s">
        <v>861</v>
      </c>
    </row>
    <row r="314" spans="3:4">
      <c r="C314" s="12" t="s">
        <v>254</v>
      </c>
      <c r="D314" s="13" t="s">
        <v>862</v>
      </c>
    </row>
    <row r="315" spans="3:4">
      <c r="C315" s="12" t="s">
        <v>254</v>
      </c>
      <c r="D315" s="13" t="s">
        <v>864</v>
      </c>
    </row>
    <row r="316" spans="3:4">
      <c r="C316" s="12" t="s">
        <v>254</v>
      </c>
      <c r="D316" s="13" t="s">
        <v>866</v>
      </c>
    </row>
    <row r="317" spans="3:4">
      <c r="C317" s="12" t="s">
        <v>254</v>
      </c>
      <c r="D317" s="13" t="s">
        <v>868</v>
      </c>
    </row>
    <row r="318" spans="3:4">
      <c r="C318" s="12" t="s">
        <v>254</v>
      </c>
      <c r="D318" s="13" t="s">
        <v>870</v>
      </c>
    </row>
    <row r="319" spans="3:4">
      <c r="C319" s="12" t="s">
        <v>254</v>
      </c>
      <c r="D319" s="13" t="s">
        <v>872</v>
      </c>
    </row>
    <row r="320" spans="3:4">
      <c r="C320" s="12" t="s">
        <v>254</v>
      </c>
      <c r="D320" s="13" t="s">
        <v>874</v>
      </c>
    </row>
    <row r="321" spans="3:4">
      <c r="C321" s="12" t="s">
        <v>256</v>
      </c>
      <c r="D321" s="13" t="s">
        <v>876</v>
      </c>
    </row>
    <row r="322" spans="3:4">
      <c r="C322" s="12" t="s">
        <v>256</v>
      </c>
      <c r="D322" s="13" t="s">
        <v>878</v>
      </c>
    </row>
    <row r="323" spans="3:4">
      <c r="C323" s="12" t="s">
        <v>256</v>
      </c>
      <c r="D323" s="13" t="s">
        <v>880</v>
      </c>
    </row>
    <row r="324" spans="3:4">
      <c r="C324" s="12" t="s">
        <v>256</v>
      </c>
      <c r="D324" s="13" t="s">
        <v>882</v>
      </c>
    </row>
    <row r="325" spans="3:4">
      <c r="C325" s="12" t="s">
        <v>256</v>
      </c>
      <c r="D325" s="13" t="s">
        <v>884</v>
      </c>
    </row>
    <row r="326" spans="3:4">
      <c r="C326" s="12" t="s">
        <v>256</v>
      </c>
      <c r="D326" s="13" t="s">
        <v>886</v>
      </c>
    </row>
    <row r="327" spans="3:4">
      <c r="C327" s="12" t="s">
        <v>256</v>
      </c>
      <c r="D327" s="13" t="s">
        <v>888</v>
      </c>
    </row>
    <row r="328" spans="3:4">
      <c r="C328" s="12" t="s">
        <v>256</v>
      </c>
      <c r="D328" s="13" t="s">
        <v>890</v>
      </c>
    </row>
    <row r="329" spans="3:4">
      <c r="C329" s="12" t="s">
        <v>256</v>
      </c>
      <c r="D329" s="13" t="s">
        <v>892</v>
      </c>
    </row>
    <row r="330" spans="3:4">
      <c r="C330" s="12" t="s">
        <v>256</v>
      </c>
      <c r="D330" s="13" t="s">
        <v>893</v>
      </c>
    </row>
    <row r="331" spans="3:4">
      <c r="C331" s="12" t="s">
        <v>256</v>
      </c>
      <c r="D331" s="13" t="s">
        <v>895</v>
      </c>
    </row>
    <row r="332" spans="3:4">
      <c r="C332" s="12" t="s">
        <v>256</v>
      </c>
      <c r="D332" s="13" t="s">
        <v>897</v>
      </c>
    </row>
    <row r="333" spans="3:4">
      <c r="C333" s="12" t="s">
        <v>256</v>
      </c>
      <c r="D333" s="13" t="s">
        <v>899</v>
      </c>
    </row>
    <row r="334" spans="3:4">
      <c r="C334" s="12" t="s">
        <v>256</v>
      </c>
      <c r="D334" s="13" t="s">
        <v>901</v>
      </c>
    </row>
    <row r="335" spans="3:4">
      <c r="C335" s="12" t="s">
        <v>256</v>
      </c>
      <c r="D335" s="13" t="s">
        <v>902</v>
      </c>
    </row>
    <row r="336" spans="3:4">
      <c r="C336" s="12" t="s">
        <v>256</v>
      </c>
      <c r="D336" s="13" t="s">
        <v>903</v>
      </c>
    </row>
    <row r="337" spans="3:4">
      <c r="C337" s="12" t="s">
        <v>256</v>
      </c>
      <c r="D337" s="13" t="s">
        <v>905</v>
      </c>
    </row>
    <row r="338" spans="3:4">
      <c r="C338" s="12" t="s">
        <v>256</v>
      </c>
      <c r="D338" s="13" t="s">
        <v>907</v>
      </c>
    </row>
    <row r="339" spans="3:4">
      <c r="C339" s="12" t="s">
        <v>256</v>
      </c>
      <c r="D339" s="13" t="s">
        <v>909</v>
      </c>
    </row>
    <row r="340" spans="3:4">
      <c r="C340" s="12" t="s">
        <v>256</v>
      </c>
      <c r="D340" s="13" t="s">
        <v>911</v>
      </c>
    </row>
    <row r="341" spans="3:4">
      <c r="C341" s="12" t="s">
        <v>256</v>
      </c>
      <c r="D341" s="13" t="s">
        <v>913</v>
      </c>
    </row>
    <row r="342" spans="3:4">
      <c r="C342" s="12" t="s">
        <v>256</v>
      </c>
      <c r="D342" s="13" t="s">
        <v>915</v>
      </c>
    </row>
    <row r="343" spans="3:4">
      <c r="C343" s="12" t="s">
        <v>256</v>
      </c>
      <c r="D343" s="13" t="s">
        <v>917</v>
      </c>
    </row>
    <row r="344" spans="3:4">
      <c r="C344" s="12" t="s">
        <v>256</v>
      </c>
      <c r="D344" s="13" t="s">
        <v>918</v>
      </c>
    </row>
    <row r="345" spans="3:4">
      <c r="C345" s="12" t="s">
        <v>256</v>
      </c>
      <c r="D345" s="13" t="s">
        <v>919</v>
      </c>
    </row>
    <row r="346" spans="3:4">
      <c r="C346" s="12" t="s">
        <v>256</v>
      </c>
      <c r="D346" s="13" t="s">
        <v>921</v>
      </c>
    </row>
    <row r="347" spans="3:4">
      <c r="C347" s="12" t="s">
        <v>256</v>
      </c>
      <c r="D347" s="13" t="s">
        <v>923</v>
      </c>
    </row>
    <row r="348" spans="3:4">
      <c r="C348" s="12" t="s">
        <v>256</v>
      </c>
      <c r="D348" s="13" t="s">
        <v>925</v>
      </c>
    </row>
    <row r="349" spans="3:4">
      <c r="C349" s="12" t="s">
        <v>256</v>
      </c>
      <c r="D349" s="13" t="s">
        <v>927</v>
      </c>
    </row>
    <row r="350" spans="3:4">
      <c r="C350" s="12" t="s">
        <v>256</v>
      </c>
      <c r="D350" s="13" t="s">
        <v>929</v>
      </c>
    </row>
    <row r="351" spans="3:4">
      <c r="C351" s="12" t="s">
        <v>256</v>
      </c>
      <c r="D351" s="13" t="s">
        <v>930</v>
      </c>
    </row>
    <row r="352" spans="3:4">
      <c r="C352" s="12" t="s">
        <v>256</v>
      </c>
      <c r="D352" s="13" t="s">
        <v>932</v>
      </c>
    </row>
    <row r="353" spans="3:4">
      <c r="C353" s="12" t="s">
        <v>256</v>
      </c>
      <c r="D353" s="13" t="s">
        <v>934</v>
      </c>
    </row>
    <row r="354" spans="3:4">
      <c r="C354" s="12" t="s">
        <v>256</v>
      </c>
      <c r="D354" s="13" t="s">
        <v>936</v>
      </c>
    </row>
    <row r="355" spans="3:4">
      <c r="C355" s="12" t="s">
        <v>256</v>
      </c>
      <c r="D355" s="13" t="s">
        <v>938</v>
      </c>
    </row>
    <row r="356" spans="3:4">
      <c r="C356" s="12" t="s">
        <v>258</v>
      </c>
      <c r="D356" s="13" t="s">
        <v>940</v>
      </c>
    </row>
    <row r="357" spans="3:4">
      <c r="C357" s="12" t="s">
        <v>258</v>
      </c>
      <c r="D357" s="13" t="s">
        <v>942</v>
      </c>
    </row>
    <row r="358" spans="3:4">
      <c r="C358" s="12" t="s">
        <v>258</v>
      </c>
      <c r="D358" s="13" t="s">
        <v>944</v>
      </c>
    </row>
    <row r="359" spans="3:4">
      <c r="C359" s="12" t="s">
        <v>258</v>
      </c>
      <c r="D359" s="13" t="s">
        <v>946</v>
      </c>
    </row>
    <row r="360" spans="3:4">
      <c r="C360" s="12" t="s">
        <v>258</v>
      </c>
      <c r="D360" s="13" t="s">
        <v>948</v>
      </c>
    </row>
    <row r="361" spans="3:4">
      <c r="C361" s="12" t="s">
        <v>258</v>
      </c>
      <c r="D361" s="13" t="s">
        <v>950</v>
      </c>
    </row>
    <row r="362" spans="3:4">
      <c r="C362" s="12" t="s">
        <v>258</v>
      </c>
      <c r="D362" s="13" t="s">
        <v>952</v>
      </c>
    </row>
    <row r="363" spans="3:4">
      <c r="C363" s="12" t="s">
        <v>258</v>
      </c>
      <c r="D363" s="13" t="s">
        <v>954</v>
      </c>
    </row>
    <row r="364" spans="3:4">
      <c r="C364" s="12" t="s">
        <v>258</v>
      </c>
      <c r="D364" s="13" t="s">
        <v>956</v>
      </c>
    </row>
    <row r="365" spans="3:4">
      <c r="C365" s="12" t="s">
        <v>258</v>
      </c>
      <c r="D365" s="13" t="s">
        <v>958</v>
      </c>
    </row>
    <row r="366" spans="3:4">
      <c r="C366" s="12" t="s">
        <v>258</v>
      </c>
      <c r="D366" s="13" t="s">
        <v>960</v>
      </c>
    </row>
    <row r="367" spans="3:4">
      <c r="C367" s="12" t="s">
        <v>258</v>
      </c>
      <c r="D367" s="13" t="s">
        <v>310</v>
      </c>
    </row>
    <row r="368" spans="3:4">
      <c r="C368" s="12" t="s">
        <v>258</v>
      </c>
      <c r="D368" s="13" t="s">
        <v>962</v>
      </c>
    </row>
    <row r="369" spans="3:4">
      <c r="C369" s="12" t="s">
        <v>258</v>
      </c>
      <c r="D369" s="13" t="s">
        <v>964</v>
      </c>
    </row>
    <row r="370" spans="3:4">
      <c r="C370" s="12" t="s">
        <v>258</v>
      </c>
      <c r="D370" s="13" t="s">
        <v>966</v>
      </c>
    </row>
    <row r="371" spans="3:4">
      <c r="C371" s="12" t="s">
        <v>258</v>
      </c>
      <c r="D371" s="13" t="s">
        <v>968</v>
      </c>
    </row>
    <row r="372" spans="3:4">
      <c r="C372" s="12" t="s">
        <v>258</v>
      </c>
      <c r="D372" s="13" t="s">
        <v>969</v>
      </c>
    </row>
    <row r="373" spans="3:4">
      <c r="C373" s="12" t="s">
        <v>258</v>
      </c>
      <c r="D373" s="13" t="s">
        <v>971</v>
      </c>
    </row>
    <row r="374" spans="3:4">
      <c r="C374" s="12" t="s">
        <v>258</v>
      </c>
      <c r="D374" s="13" t="s">
        <v>973</v>
      </c>
    </row>
    <row r="375" spans="3:4">
      <c r="C375" s="12" t="s">
        <v>258</v>
      </c>
      <c r="D375" s="13" t="s">
        <v>975</v>
      </c>
    </row>
    <row r="376" spans="3:4">
      <c r="C376" s="12" t="s">
        <v>258</v>
      </c>
      <c r="D376" s="13" t="s">
        <v>977</v>
      </c>
    </row>
    <row r="377" spans="3:4">
      <c r="C377" s="12" t="s">
        <v>258</v>
      </c>
      <c r="D377" s="13" t="s">
        <v>979</v>
      </c>
    </row>
    <row r="378" spans="3:4">
      <c r="C378" s="12" t="s">
        <v>258</v>
      </c>
      <c r="D378" s="13" t="s">
        <v>981</v>
      </c>
    </row>
    <row r="379" spans="3:4">
      <c r="C379" s="12" t="s">
        <v>258</v>
      </c>
      <c r="D379" s="13" t="s">
        <v>983</v>
      </c>
    </row>
    <row r="380" spans="3:4">
      <c r="C380" s="12" t="s">
        <v>258</v>
      </c>
      <c r="D380" s="13" t="s">
        <v>985</v>
      </c>
    </row>
    <row r="381" spans="3:4">
      <c r="C381" s="12" t="s">
        <v>258</v>
      </c>
      <c r="D381" s="13" t="s">
        <v>987</v>
      </c>
    </row>
    <row r="382" spans="3:4">
      <c r="C382" s="12" t="s">
        <v>258</v>
      </c>
      <c r="D382" s="13" t="s">
        <v>989</v>
      </c>
    </row>
    <row r="383" spans="3:4">
      <c r="C383" s="12" t="s">
        <v>258</v>
      </c>
      <c r="D383" s="13" t="s">
        <v>991</v>
      </c>
    </row>
    <row r="384" spans="3:4">
      <c r="C384" s="12" t="s">
        <v>258</v>
      </c>
      <c r="D384" s="13" t="s">
        <v>993</v>
      </c>
    </row>
    <row r="385" spans="3:4">
      <c r="C385" s="12" t="s">
        <v>258</v>
      </c>
      <c r="D385" s="13" t="s">
        <v>995</v>
      </c>
    </row>
    <row r="386" spans="3:4">
      <c r="C386" s="12" t="s">
        <v>258</v>
      </c>
      <c r="D386" s="13" t="s">
        <v>997</v>
      </c>
    </row>
    <row r="387" spans="3:4">
      <c r="C387" s="12" t="s">
        <v>258</v>
      </c>
      <c r="D387" s="13" t="s">
        <v>913</v>
      </c>
    </row>
    <row r="388" spans="3:4">
      <c r="C388" s="12" t="s">
        <v>258</v>
      </c>
      <c r="D388" s="13" t="s">
        <v>1000</v>
      </c>
    </row>
    <row r="389" spans="3:4">
      <c r="C389" s="12" t="s">
        <v>258</v>
      </c>
      <c r="D389" s="13" t="s">
        <v>1001</v>
      </c>
    </row>
    <row r="390" spans="3:4">
      <c r="C390" s="12" t="s">
        <v>258</v>
      </c>
      <c r="D390" s="13" t="s">
        <v>1003</v>
      </c>
    </row>
    <row r="391" spans="3:4">
      <c r="C391" s="12" t="s">
        <v>258</v>
      </c>
      <c r="D391" s="13" t="s">
        <v>1005</v>
      </c>
    </row>
    <row r="392" spans="3:4">
      <c r="C392" s="12" t="s">
        <v>258</v>
      </c>
      <c r="D392" s="13" t="s">
        <v>1007</v>
      </c>
    </row>
    <row r="393" spans="3:4">
      <c r="C393" s="12" t="s">
        <v>258</v>
      </c>
      <c r="D393" s="13" t="s">
        <v>1009</v>
      </c>
    </row>
    <row r="394" spans="3:4">
      <c r="C394" s="12" t="s">
        <v>258</v>
      </c>
      <c r="D394" s="13" t="s">
        <v>1011</v>
      </c>
    </row>
    <row r="395" spans="3:4">
      <c r="C395" s="12" t="s">
        <v>258</v>
      </c>
      <c r="D395" s="13" t="s">
        <v>1013</v>
      </c>
    </row>
    <row r="396" spans="3:4">
      <c r="C396" s="12" t="s">
        <v>258</v>
      </c>
      <c r="D396" s="13" t="s">
        <v>1015</v>
      </c>
    </row>
    <row r="397" spans="3:4">
      <c r="C397" s="12" t="s">
        <v>258</v>
      </c>
      <c r="D397" s="13" t="s">
        <v>1017</v>
      </c>
    </row>
    <row r="398" spans="3:4">
      <c r="C398" s="12" t="s">
        <v>258</v>
      </c>
      <c r="D398" s="13" t="s">
        <v>1019</v>
      </c>
    </row>
    <row r="399" spans="3:4">
      <c r="C399" s="12" t="s">
        <v>258</v>
      </c>
      <c r="D399" s="13" t="s">
        <v>1021</v>
      </c>
    </row>
    <row r="400" spans="3:4">
      <c r="C400" s="12" t="s">
        <v>258</v>
      </c>
      <c r="D400" s="13" t="s">
        <v>1022</v>
      </c>
    </row>
    <row r="401" spans="3:4">
      <c r="C401" s="12" t="s">
        <v>258</v>
      </c>
      <c r="D401" s="13" t="s">
        <v>1024</v>
      </c>
    </row>
    <row r="402" spans="3:4">
      <c r="C402" s="12" t="s">
        <v>258</v>
      </c>
      <c r="D402" s="13" t="s">
        <v>1026</v>
      </c>
    </row>
    <row r="403" spans="3:4">
      <c r="C403" s="12" t="s">
        <v>258</v>
      </c>
      <c r="D403" s="13" t="s">
        <v>1027</v>
      </c>
    </row>
    <row r="404" spans="3:4">
      <c r="C404" s="12" t="s">
        <v>258</v>
      </c>
      <c r="D404" s="13" t="s">
        <v>1029</v>
      </c>
    </row>
    <row r="405" spans="3:4">
      <c r="C405" s="12" t="s">
        <v>258</v>
      </c>
      <c r="D405" s="13" t="s">
        <v>1031</v>
      </c>
    </row>
    <row r="406" spans="3:4">
      <c r="C406" s="12" t="s">
        <v>258</v>
      </c>
      <c r="D406" s="13" t="s">
        <v>1032</v>
      </c>
    </row>
    <row r="407" spans="3:4">
      <c r="C407" s="12" t="s">
        <v>258</v>
      </c>
      <c r="D407" s="13" t="s">
        <v>1034</v>
      </c>
    </row>
    <row r="408" spans="3:4">
      <c r="C408" s="12" t="s">
        <v>258</v>
      </c>
      <c r="D408" s="13" t="s">
        <v>1035</v>
      </c>
    </row>
    <row r="409" spans="3:4">
      <c r="C409" s="12" t="s">
        <v>258</v>
      </c>
      <c r="D409" s="13" t="s">
        <v>1036</v>
      </c>
    </row>
    <row r="410" spans="3:4">
      <c r="C410" s="12" t="s">
        <v>258</v>
      </c>
      <c r="D410" s="13" t="s">
        <v>1038</v>
      </c>
    </row>
    <row r="411" spans="3:4">
      <c r="C411" s="12" t="s">
        <v>258</v>
      </c>
      <c r="D411" s="13" t="s">
        <v>1040</v>
      </c>
    </row>
    <row r="412" spans="3:4">
      <c r="C412" s="12" t="s">
        <v>258</v>
      </c>
      <c r="D412" s="13" t="s">
        <v>1042</v>
      </c>
    </row>
    <row r="413" spans="3:4">
      <c r="C413" s="12" t="s">
        <v>258</v>
      </c>
      <c r="D413" s="13" t="s">
        <v>1044</v>
      </c>
    </row>
    <row r="414" spans="3:4">
      <c r="C414" s="12" t="s">
        <v>258</v>
      </c>
      <c r="D414" s="13" t="s">
        <v>1046</v>
      </c>
    </row>
    <row r="415" spans="3:4">
      <c r="C415" s="12" t="s">
        <v>260</v>
      </c>
      <c r="D415" s="13" t="s">
        <v>425</v>
      </c>
    </row>
    <row r="416" spans="3:4">
      <c r="C416" s="12" t="s">
        <v>260</v>
      </c>
      <c r="D416" s="13" t="s">
        <v>427</v>
      </c>
    </row>
    <row r="417" spans="3:4">
      <c r="C417" s="12" t="s">
        <v>260</v>
      </c>
      <c r="D417" s="13" t="s">
        <v>541</v>
      </c>
    </row>
    <row r="418" spans="3:4">
      <c r="C418" s="12" t="s">
        <v>260</v>
      </c>
      <c r="D418" s="13" t="s">
        <v>543</v>
      </c>
    </row>
    <row r="419" spans="3:4">
      <c r="C419" s="12" t="s">
        <v>260</v>
      </c>
      <c r="D419" s="13" t="s">
        <v>1052</v>
      </c>
    </row>
    <row r="420" spans="3:4">
      <c r="C420" s="12" t="s">
        <v>260</v>
      </c>
      <c r="D420" s="13" t="s">
        <v>803</v>
      </c>
    </row>
    <row r="421" spans="3:4">
      <c r="C421" s="12" t="s">
        <v>260</v>
      </c>
      <c r="D421" s="13" t="s">
        <v>429</v>
      </c>
    </row>
    <row r="422" spans="3:4">
      <c r="C422" s="12" t="s">
        <v>260</v>
      </c>
      <c r="D422" s="13" t="s">
        <v>805</v>
      </c>
    </row>
    <row r="423" spans="3:4">
      <c r="C423" s="12" t="s">
        <v>260</v>
      </c>
      <c r="D423" s="13" t="s">
        <v>807</v>
      </c>
    </row>
    <row r="424" spans="3:4">
      <c r="C424" s="12" t="s">
        <v>260</v>
      </c>
      <c r="D424" s="13" t="s">
        <v>1058</v>
      </c>
    </row>
    <row r="425" spans="3:4">
      <c r="C425" s="12" t="s">
        <v>260</v>
      </c>
      <c r="D425" s="13" t="s">
        <v>1060</v>
      </c>
    </row>
    <row r="426" spans="3:4">
      <c r="C426" s="12" t="s">
        <v>260</v>
      </c>
      <c r="D426" s="13" t="s">
        <v>1062</v>
      </c>
    </row>
    <row r="427" spans="3:4">
      <c r="C427" s="12" t="s">
        <v>260</v>
      </c>
      <c r="D427" s="13" t="s">
        <v>809</v>
      </c>
    </row>
    <row r="428" spans="3:4">
      <c r="C428" s="12" t="s">
        <v>260</v>
      </c>
      <c r="D428" s="13" t="s">
        <v>431</v>
      </c>
    </row>
    <row r="429" spans="3:4">
      <c r="C429" s="12" t="s">
        <v>260</v>
      </c>
      <c r="D429" s="13" t="s">
        <v>380</v>
      </c>
    </row>
    <row r="430" spans="3:4">
      <c r="C430" s="12" t="s">
        <v>260</v>
      </c>
      <c r="D430" s="13" t="s">
        <v>433</v>
      </c>
    </row>
    <row r="431" spans="3:4">
      <c r="C431" s="12" t="s">
        <v>260</v>
      </c>
      <c r="D431" s="13" t="s">
        <v>811</v>
      </c>
    </row>
    <row r="432" spans="3:4">
      <c r="C432" s="12" t="s">
        <v>260</v>
      </c>
      <c r="D432" s="13" t="s">
        <v>1068</v>
      </c>
    </row>
    <row r="433" spans="3:4">
      <c r="C433" s="12" t="s">
        <v>260</v>
      </c>
      <c r="D433" s="13" t="s">
        <v>1070</v>
      </c>
    </row>
    <row r="434" spans="3:4">
      <c r="C434" s="12" t="s">
        <v>260</v>
      </c>
      <c r="D434" s="13" t="s">
        <v>435</v>
      </c>
    </row>
    <row r="435" spans="3:4">
      <c r="C435" s="12" t="s">
        <v>260</v>
      </c>
      <c r="D435" s="13" t="s">
        <v>1073</v>
      </c>
    </row>
    <row r="436" spans="3:4">
      <c r="C436" s="12" t="s">
        <v>260</v>
      </c>
      <c r="D436" s="13" t="s">
        <v>813</v>
      </c>
    </row>
    <row r="437" spans="3:4">
      <c r="C437" s="12" t="s">
        <v>260</v>
      </c>
      <c r="D437" s="13" t="s">
        <v>815</v>
      </c>
    </row>
    <row r="438" spans="3:4">
      <c r="C438" s="12" t="s">
        <v>260</v>
      </c>
      <c r="D438" s="13" t="s">
        <v>817</v>
      </c>
    </row>
    <row r="439" spans="3:4">
      <c r="C439" s="12" t="s">
        <v>260</v>
      </c>
      <c r="D439" s="13" t="s">
        <v>819</v>
      </c>
    </row>
    <row r="440" spans="3:4">
      <c r="C440" s="12" t="s">
        <v>260</v>
      </c>
      <c r="D440" s="13" t="s">
        <v>1079</v>
      </c>
    </row>
    <row r="441" spans="3:4">
      <c r="C441" s="12" t="s">
        <v>260</v>
      </c>
      <c r="D441" s="13" t="s">
        <v>1081</v>
      </c>
    </row>
    <row r="442" spans="3:4">
      <c r="C442" s="12" t="s">
        <v>260</v>
      </c>
      <c r="D442" s="13" t="s">
        <v>1083</v>
      </c>
    </row>
    <row r="443" spans="3:4">
      <c r="C443" s="12" t="s">
        <v>260</v>
      </c>
      <c r="D443" s="13" t="s">
        <v>1084</v>
      </c>
    </row>
    <row r="444" spans="3:4">
      <c r="C444" s="12" t="s">
        <v>260</v>
      </c>
      <c r="D444" s="13" t="s">
        <v>1086</v>
      </c>
    </row>
    <row r="445" spans="3:4">
      <c r="C445" s="12" t="s">
        <v>260</v>
      </c>
      <c r="D445" s="13" t="s">
        <v>821</v>
      </c>
    </row>
    <row r="446" spans="3:4">
      <c r="C446" s="12" t="s">
        <v>260</v>
      </c>
      <c r="D446" s="13" t="s">
        <v>1089</v>
      </c>
    </row>
    <row r="447" spans="3:4">
      <c r="C447" s="12" t="s">
        <v>260</v>
      </c>
      <c r="D447" s="13" t="s">
        <v>1091</v>
      </c>
    </row>
    <row r="448" spans="3:4">
      <c r="C448" s="12" t="s">
        <v>260</v>
      </c>
      <c r="D448" s="13" t="s">
        <v>823</v>
      </c>
    </row>
    <row r="449" spans="3:4">
      <c r="C449" s="12" t="s">
        <v>260</v>
      </c>
      <c r="D449" s="13" t="s">
        <v>1094</v>
      </c>
    </row>
    <row r="450" spans="3:4">
      <c r="C450" s="12" t="s">
        <v>260</v>
      </c>
      <c r="D450" s="13" t="s">
        <v>1096</v>
      </c>
    </row>
    <row r="451" spans="3:4">
      <c r="C451" s="12" t="s">
        <v>260</v>
      </c>
      <c r="D451" s="13" t="s">
        <v>1098</v>
      </c>
    </row>
    <row r="452" spans="3:4">
      <c r="C452" s="12" t="s">
        <v>260</v>
      </c>
      <c r="D452" s="13" t="s">
        <v>1100</v>
      </c>
    </row>
    <row r="453" spans="3:4">
      <c r="C453" s="12" t="s">
        <v>260</v>
      </c>
      <c r="D453" s="13" t="s">
        <v>825</v>
      </c>
    </row>
    <row r="454" spans="3:4">
      <c r="C454" s="12" t="s">
        <v>260</v>
      </c>
      <c r="D454" s="13" t="s">
        <v>827</v>
      </c>
    </row>
    <row r="455" spans="3:4">
      <c r="C455" s="12" t="s">
        <v>260</v>
      </c>
      <c r="D455" s="13" t="s">
        <v>829</v>
      </c>
    </row>
    <row r="456" spans="3:4">
      <c r="C456" s="12" t="s">
        <v>260</v>
      </c>
      <c r="D456" s="13" t="s">
        <v>831</v>
      </c>
    </row>
    <row r="457" spans="3:4">
      <c r="C457" s="12" t="s">
        <v>260</v>
      </c>
      <c r="D457" s="13" t="s">
        <v>833</v>
      </c>
    </row>
    <row r="458" spans="3:4">
      <c r="C458" s="12" t="s">
        <v>260</v>
      </c>
      <c r="D458" s="13" t="s">
        <v>545</v>
      </c>
    </row>
    <row r="459" spans="3:4">
      <c r="C459" s="12" t="s">
        <v>262</v>
      </c>
      <c r="D459" s="13" t="s">
        <v>547</v>
      </c>
    </row>
    <row r="460" spans="3:4">
      <c r="C460" s="12" t="s">
        <v>262</v>
      </c>
      <c r="D460" s="13" t="s">
        <v>1101</v>
      </c>
    </row>
    <row r="461" spans="3:4">
      <c r="C461" s="12" t="s">
        <v>262</v>
      </c>
      <c r="D461" s="13" t="s">
        <v>835</v>
      </c>
    </row>
    <row r="462" spans="3:4">
      <c r="C462" s="12" t="s">
        <v>262</v>
      </c>
      <c r="D462" s="13" t="s">
        <v>1102</v>
      </c>
    </row>
    <row r="463" spans="3:4">
      <c r="C463" s="12" t="s">
        <v>262</v>
      </c>
      <c r="D463" s="13" t="s">
        <v>837</v>
      </c>
    </row>
    <row r="464" spans="3:4">
      <c r="C464" s="12" t="s">
        <v>262</v>
      </c>
      <c r="D464" s="13" t="s">
        <v>839</v>
      </c>
    </row>
    <row r="465" spans="3:4">
      <c r="C465" s="12" t="s">
        <v>262</v>
      </c>
      <c r="D465" s="13" t="s">
        <v>841</v>
      </c>
    </row>
    <row r="466" spans="3:4">
      <c r="C466" s="12" t="s">
        <v>262</v>
      </c>
      <c r="D466" s="13" t="s">
        <v>843</v>
      </c>
    </row>
    <row r="467" spans="3:4">
      <c r="C467" s="12" t="s">
        <v>262</v>
      </c>
      <c r="D467" s="13" t="s">
        <v>845</v>
      </c>
    </row>
    <row r="468" spans="3:4">
      <c r="C468" s="12" t="s">
        <v>262</v>
      </c>
      <c r="D468" s="13" t="s">
        <v>1103</v>
      </c>
    </row>
    <row r="469" spans="3:4">
      <c r="C469" s="12" t="s">
        <v>262</v>
      </c>
      <c r="D469" s="13" t="s">
        <v>1104</v>
      </c>
    </row>
    <row r="470" spans="3:4">
      <c r="C470" s="12" t="s">
        <v>262</v>
      </c>
      <c r="D470" s="13" t="s">
        <v>847</v>
      </c>
    </row>
    <row r="471" spans="3:4">
      <c r="C471" s="12" t="s">
        <v>262</v>
      </c>
      <c r="D471" s="13" t="s">
        <v>1105</v>
      </c>
    </row>
    <row r="472" spans="3:4">
      <c r="C472" s="12" t="s">
        <v>262</v>
      </c>
      <c r="D472" s="13" t="s">
        <v>849</v>
      </c>
    </row>
    <row r="473" spans="3:4">
      <c r="C473" s="12" t="s">
        <v>262</v>
      </c>
      <c r="D473" s="13" t="s">
        <v>1106</v>
      </c>
    </row>
    <row r="474" spans="3:4">
      <c r="C474" s="12" t="s">
        <v>262</v>
      </c>
      <c r="D474" s="13" t="s">
        <v>1107</v>
      </c>
    </row>
    <row r="475" spans="3:4">
      <c r="C475" s="12" t="s">
        <v>262</v>
      </c>
      <c r="D475" s="13" t="s">
        <v>1108</v>
      </c>
    </row>
    <row r="476" spans="3:4">
      <c r="C476" s="12" t="s">
        <v>262</v>
      </c>
      <c r="D476" s="13" t="s">
        <v>1109</v>
      </c>
    </row>
    <row r="477" spans="3:4">
      <c r="C477" s="12" t="s">
        <v>262</v>
      </c>
      <c r="D477" s="13" t="s">
        <v>1110</v>
      </c>
    </row>
    <row r="478" spans="3:4">
      <c r="C478" s="12" t="s">
        <v>262</v>
      </c>
      <c r="D478" s="13" t="s">
        <v>851</v>
      </c>
    </row>
    <row r="479" spans="3:4">
      <c r="C479" s="12" t="s">
        <v>262</v>
      </c>
      <c r="D479" s="13" t="s">
        <v>549</v>
      </c>
    </row>
    <row r="480" spans="3:4">
      <c r="C480" s="12" t="s">
        <v>262</v>
      </c>
      <c r="D480" s="13" t="s">
        <v>1111</v>
      </c>
    </row>
    <row r="481" spans="3:4">
      <c r="C481" s="12" t="s">
        <v>262</v>
      </c>
      <c r="D481" s="13" t="s">
        <v>1112</v>
      </c>
    </row>
    <row r="482" spans="3:4">
      <c r="C482" s="12" t="s">
        <v>262</v>
      </c>
      <c r="D482" s="13" t="s">
        <v>1113</v>
      </c>
    </row>
    <row r="483" spans="3:4">
      <c r="C483" s="12" t="s">
        <v>262</v>
      </c>
      <c r="D483" s="13" t="s">
        <v>1114</v>
      </c>
    </row>
    <row r="484" spans="3:4">
      <c r="C484" s="12" t="s">
        <v>264</v>
      </c>
      <c r="D484" s="13" t="s">
        <v>853</v>
      </c>
    </row>
    <row r="485" spans="3:4">
      <c r="C485" s="12" t="s">
        <v>264</v>
      </c>
      <c r="D485" s="13" t="s">
        <v>551</v>
      </c>
    </row>
    <row r="486" spans="3:4">
      <c r="C486" s="12" t="s">
        <v>264</v>
      </c>
      <c r="D486" s="13" t="s">
        <v>1115</v>
      </c>
    </row>
    <row r="487" spans="3:4">
      <c r="C487" s="12" t="s">
        <v>264</v>
      </c>
      <c r="D487" s="13" t="s">
        <v>855</v>
      </c>
    </row>
    <row r="488" spans="3:4">
      <c r="C488" s="12" t="s">
        <v>264</v>
      </c>
      <c r="D488" s="13" t="s">
        <v>857</v>
      </c>
    </row>
    <row r="489" spans="3:4">
      <c r="C489" s="12" t="s">
        <v>264</v>
      </c>
      <c r="D489" s="13" t="s">
        <v>1116</v>
      </c>
    </row>
    <row r="490" spans="3:4">
      <c r="C490" s="12" t="s">
        <v>264</v>
      </c>
      <c r="D490" s="13" t="s">
        <v>1117</v>
      </c>
    </row>
    <row r="491" spans="3:4">
      <c r="C491" s="12" t="s">
        <v>264</v>
      </c>
      <c r="D491" s="13" t="s">
        <v>859</v>
      </c>
    </row>
    <row r="492" spans="3:4">
      <c r="C492" s="12" t="s">
        <v>264</v>
      </c>
      <c r="D492" s="13" t="s">
        <v>1118</v>
      </c>
    </row>
    <row r="493" spans="3:4">
      <c r="C493" s="12" t="s">
        <v>264</v>
      </c>
      <c r="D493" s="13" t="s">
        <v>1119</v>
      </c>
    </row>
    <row r="494" spans="3:4">
      <c r="C494" s="12" t="s">
        <v>264</v>
      </c>
      <c r="D494" s="13" t="s">
        <v>1120</v>
      </c>
    </row>
    <row r="495" spans="3:4">
      <c r="C495" s="12" t="s">
        <v>264</v>
      </c>
      <c r="D495" s="13" t="s">
        <v>1121</v>
      </c>
    </row>
    <row r="496" spans="3:4">
      <c r="C496" s="12" t="s">
        <v>264</v>
      </c>
      <c r="D496" s="13" t="s">
        <v>1122</v>
      </c>
    </row>
    <row r="497" spans="3:4">
      <c r="C497" s="12" t="s">
        <v>264</v>
      </c>
      <c r="D497" s="13" t="s">
        <v>1123</v>
      </c>
    </row>
    <row r="498" spans="3:4">
      <c r="C498" s="12" t="s">
        <v>264</v>
      </c>
      <c r="D498" s="13" t="s">
        <v>1124</v>
      </c>
    </row>
    <row r="499" spans="3:4">
      <c r="C499" s="12" t="s">
        <v>264</v>
      </c>
      <c r="D499" s="13" t="s">
        <v>1125</v>
      </c>
    </row>
    <row r="500" spans="3:4">
      <c r="C500" s="12" t="s">
        <v>264</v>
      </c>
      <c r="D500" s="13" t="s">
        <v>1126</v>
      </c>
    </row>
    <row r="501" spans="3:4">
      <c r="C501" s="12" t="s">
        <v>264</v>
      </c>
      <c r="D501" s="13" t="s">
        <v>1127</v>
      </c>
    </row>
    <row r="502" spans="3:4">
      <c r="C502" s="12" t="s">
        <v>264</v>
      </c>
      <c r="D502" s="13" t="s">
        <v>1128</v>
      </c>
    </row>
    <row r="503" spans="3:4">
      <c r="C503" s="12" t="s">
        <v>264</v>
      </c>
      <c r="D503" s="13" t="s">
        <v>1129</v>
      </c>
    </row>
    <row r="504" spans="3:4">
      <c r="C504" s="12" t="s">
        <v>264</v>
      </c>
      <c r="D504" s="13" t="s">
        <v>1130</v>
      </c>
    </row>
    <row r="505" spans="3:4">
      <c r="C505" s="12" t="s">
        <v>264</v>
      </c>
      <c r="D505" s="13" t="s">
        <v>1131</v>
      </c>
    </row>
    <row r="506" spans="3:4">
      <c r="C506" s="12" t="s">
        <v>264</v>
      </c>
      <c r="D506" s="13" t="s">
        <v>1132</v>
      </c>
    </row>
    <row r="507" spans="3:4">
      <c r="C507" s="12" t="s">
        <v>264</v>
      </c>
      <c r="D507" s="13" t="s">
        <v>1133</v>
      </c>
    </row>
    <row r="508" spans="3:4">
      <c r="C508" s="12" t="s">
        <v>264</v>
      </c>
      <c r="D508" s="13" t="s">
        <v>1134</v>
      </c>
    </row>
    <row r="509" spans="3:4">
      <c r="C509" s="12" t="s">
        <v>264</v>
      </c>
      <c r="D509" s="13" t="s">
        <v>1135</v>
      </c>
    </row>
    <row r="510" spans="3:4">
      <c r="C510" s="12" t="s">
        <v>264</v>
      </c>
      <c r="D510" s="13" t="s">
        <v>1136</v>
      </c>
    </row>
    <row r="511" spans="3:4">
      <c r="C511" s="12" t="s">
        <v>264</v>
      </c>
      <c r="D511" s="13" t="s">
        <v>1000</v>
      </c>
    </row>
    <row r="512" spans="3:4">
      <c r="C512" s="12" t="s">
        <v>264</v>
      </c>
      <c r="D512" s="13" t="s">
        <v>1137</v>
      </c>
    </row>
    <row r="513" spans="3:4">
      <c r="C513" s="12" t="s">
        <v>264</v>
      </c>
      <c r="D513" s="13" t="s">
        <v>863</v>
      </c>
    </row>
    <row r="514" spans="3:4">
      <c r="C514" s="12" t="s">
        <v>264</v>
      </c>
      <c r="D514" s="13" t="s">
        <v>1138</v>
      </c>
    </row>
    <row r="515" spans="3:4">
      <c r="C515" s="12" t="s">
        <v>264</v>
      </c>
      <c r="D515" s="13" t="s">
        <v>1139</v>
      </c>
    </row>
    <row r="516" spans="3:4">
      <c r="C516" s="12" t="s">
        <v>264</v>
      </c>
      <c r="D516" s="13" t="s">
        <v>1140</v>
      </c>
    </row>
    <row r="517" spans="3:4">
      <c r="C517" s="12" t="s">
        <v>264</v>
      </c>
      <c r="D517" s="13" t="s">
        <v>1141</v>
      </c>
    </row>
    <row r="518" spans="3:4">
      <c r="C518" s="12" t="s">
        <v>264</v>
      </c>
      <c r="D518" s="13" t="s">
        <v>1142</v>
      </c>
    </row>
    <row r="519" spans="3:4">
      <c r="C519" s="12" t="s">
        <v>266</v>
      </c>
      <c r="D519" s="13" t="s">
        <v>308</v>
      </c>
    </row>
    <row r="520" spans="3:4">
      <c r="C520" s="12" t="s">
        <v>266</v>
      </c>
      <c r="D520" s="13" t="s">
        <v>553</v>
      </c>
    </row>
    <row r="521" spans="3:4">
      <c r="C521" s="12" t="s">
        <v>266</v>
      </c>
      <c r="D521" s="13" t="s">
        <v>865</v>
      </c>
    </row>
    <row r="522" spans="3:4">
      <c r="C522" s="12" t="s">
        <v>266</v>
      </c>
      <c r="D522" s="13" t="s">
        <v>437</v>
      </c>
    </row>
    <row r="523" spans="3:4">
      <c r="C523" s="12" t="s">
        <v>266</v>
      </c>
      <c r="D523" s="13" t="s">
        <v>555</v>
      </c>
    </row>
    <row r="524" spans="3:4">
      <c r="C524" s="12" t="s">
        <v>266</v>
      </c>
      <c r="D524" s="13" t="s">
        <v>1143</v>
      </c>
    </row>
    <row r="525" spans="3:4">
      <c r="C525" s="12" t="s">
        <v>266</v>
      </c>
      <c r="D525" s="13" t="s">
        <v>557</v>
      </c>
    </row>
    <row r="526" spans="3:4">
      <c r="C526" s="12" t="s">
        <v>266</v>
      </c>
      <c r="D526" s="13" t="s">
        <v>1144</v>
      </c>
    </row>
    <row r="527" spans="3:4">
      <c r="C527" s="12" t="s">
        <v>266</v>
      </c>
      <c r="D527" s="13" t="s">
        <v>560</v>
      </c>
    </row>
    <row r="528" spans="3:4">
      <c r="C528" s="12" t="s">
        <v>266</v>
      </c>
      <c r="D528" s="13" t="s">
        <v>1145</v>
      </c>
    </row>
    <row r="529" spans="3:4">
      <c r="C529" s="12" t="s">
        <v>266</v>
      </c>
      <c r="D529" s="13" t="s">
        <v>562</v>
      </c>
    </row>
    <row r="530" spans="3:4">
      <c r="C530" s="12" t="s">
        <v>266</v>
      </c>
      <c r="D530" s="13" t="s">
        <v>564</v>
      </c>
    </row>
    <row r="531" spans="3:4">
      <c r="C531" s="12" t="s">
        <v>266</v>
      </c>
      <c r="D531" s="13" t="s">
        <v>566</v>
      </c>
    </row>
    <row r="532" spans="3:4">
      <c r="C532" s="12" t="s">
        <v>266</v>
      </c>
      <c r="D532" s="13" t="s">
        <v>568</v>
      </c>
    </row>
    <row r="533" spans="3:4">
      <c r="C533" s="12" t="s">
        <v>266</v>
      </c>
      <c r="D533" s="13" t="s">
        <v>570</v>
      </c>
    </row>
    <row r="534" spans="3:4">
      <c r="C534" s="12" t="s">
        <v>266</v>
      </c>
      <c r="D534" s="13" t="s">
        <v>867</v>
      </c>
    </row>
    <row r="535" spans="3:4">
      <c r="C535" s="12" t="s">
        <v>266</v>
      </c>
      <c r="D535" s="13" t="s">
        <v>572</v>
      </c>
    </row>
    <row r="536" spans="3:4">
      <c r="C536" s="12" t="s">
        <v>266</v>
      </c>
      <c r="D536" s="13" t="s">
        <v>439</v>
      </c>
    </row>
    <row r="537" spans="3:4">
      <c r="C537" s="12" t="s">
        <v>266</v>
      </c>
      <c r="D537" s="13" t="s">
        <v>574</v>
      </c>
    </row>
    <row r="538" spans="3:4">
      <c r="C538" s="12" t="s">
        <v>266</v>
      </c>
      <c r="D538" s="13" t="s">
        <v>576</v>
      </c>
    </row>
    <row r="539" spans="3:4">
      <c r="C539" s="12" t="s">
        <v>266</v>
      </c>
      <c r="D539" s="13" t="s">
        <v>441</v>
      </c>
    </row>
    <row r="540" spans="3:4">
      <c r="C540" s="12" t="s">
        <v>266</v>
      </c>
      <c r="D540" s="13" t="s">
        <v>578</v>
      </c>
    </row>
    <row r="541" spans="3:4">
      <c r="C541" s="12" t="s">
        <v>266</v>
      </c>
      <c r="D541" s="13" t="s">
        <v>382</v>
      </c>
    </row>
    <row r="542" spans="3:4">
      <c r="C542" s="12" t="s">
        <v>266</v>
      </c>
      <c r="D542" s="13" t="s">
        <v>1146</v>
      </c>
    </row>
    <row r="543" spans="3:4">
      <c r="C543" s="12" t="s">
        <v>266</v>
      </c>
      <c r="D543" s="13" t="s">
        <v>1147</v>
      </c>
    </row>
    <row r="544" spans="3:4">
      <c r="C544" s="12" t="s">
        <v>266</v>
      </c>
      <c r="D544" s="13" t="s">
        <v>443</v>
      </c>
    </row>
    <row r="545" spans="3:4">
      <c r="C545" s="12" t="s">
        <v>266</v>
      </c>
      <c r="D545" s="13" t="s">
        <v>580</v>
      </c>
    </row>
    <row r="546" spans="3:4">
      <c r="C546" s="12" t="s">
        <v>266</v>
      </c>
      <c r="D546" s="13" t="s">
        <v>582</v>
      </c>
    </row>
    <row r="547" spans="3:4">
      <c r="C547" s="12" t="s">
        <v>266</v>
      </c>
      <c r="D547" s="13" t="s">
        <v>584</v>
      </c>
    </row>
    <row r="548" spans="3:4">
      <c r="C548" s="12" t="s">
        <v>266</v>
      </c>
      <c r="D548" s="13" t="s">
        <v>445</v>
      </c>
    </row>
    <row r="549" spans="3:4">
      <c r="C549" s="12" t="s">
        <v>266</v>
      </c>
      <c r="D549" s="13" t="s">
        <v>586</v>
      </c>
    </row>
    <row r="550" spans="3:4">
      <c r="C550" s="12" t="s">
        <v>266</v>
      </c>
      <c r="D550" s="13" t="s">
        <v>588</v>
      </c>
    </row>
    <row r="551" spans="3:4">
      <c r="C551" s="12" t="s">
        <v>266</v>
      </c>
      <c r="D551" s="13" t="s">
        <v>590</v>
      </c>
    </row>
    <row r="552" spans="3:4">
      <c r="C552" s="12" t="s">
        <v>266</v>
      </c>
      <c r="D552" s="13" t="s">
        <v>592</v>
      </c>
    </row>
    <row r="553" spans="3:4">
      <c r="C553" s="12" t="s">
        <v>266</v>
      </c>
      <c r="D553" s="13" t="s">
        <v>594</v>
      </c>
    </row>
    <row r="554" spans="3:4">
      <c r="C554" s="12" t="s">
        <v>266</v>
      </c>
      <c r="D554" s="13" t="s">
        <v>596</v>
      </c>
    </row>
    <row r="555" spans="3:4">
      <c r="C555" s="12" t="s">
        <v>266</v>
      </c>
      <c r="D555" s="13" t="s">
        <v>869</v>
      </c>
    </row>
    <row r="556" spans="3:4">
      <c r="C556" s="12" t="s">
        <v>266</v>
      </c>
      <c r="D556" s="13" t="s">
        <v>598</v>
      </c>
    </row>
    <row r="557" spans="3:4">
      <c r="C557" s="12" t="s">
        <v>266</v>
      </c>
      <c r="D557" s="13" t="s">
        <v>447</v>
      </c>
    </row>
    <row r="558" spans="3:4">
      <c r="C558" s="12" t="s">
        <v>266</v>
      </c>
      <c r="D558" s="13" t="s">
        <v>600</v>
      </c>
    </row>
    <row r="559" spans="3:4">
      <c r="C559" s="12" t="s">
        <v>266</v>
      </c>
      <c r="D559" s="13" t="s">
        <v>602</v>
      </c>
    </row>
    <row r="560" spans="3:4">
      <c r="C560" s="12" t="s">
        <v>266</v>
      </c>
      <c r="D560" s="13" t="s">
        <v>604</v>
      </c>
    </row>
    <row r="561" spans="3:4">
      <c r="C561" s="12" t="s">
        <v>266</v>
      </c>
      <c r="D561" s="13" t="s">
        <v>871</v>
      </c>
    </row>
    <row r="562" spans="3:4">
      <c r="C562" s="12" t="s">
        <v>266</v>
      </c>
      <c r="D562" s="13" t="s">
        <v>873</v>
      </c>
    </row>
    <row r="563" spans="3:4">
      <c r="C563" s="12" t="s">
        <v>266</v>
      </c>
      <c r="D563" s="13" t="s">
        <v>875</v>
      </c>
    </row>
    <row r="564" spans="3:4">
      <c r="C564" s="12" t="s">
        <v>266</v>
      </c>
      <c r="D564" s="13" t="s">
        <v>1148</v>
      </c>
    </row>
    <row r="565" spans="3:4">
      <c r="C565" s="12" t="s">
        <v>266</v>
      </c>
      <c r="D565" s="13" t="s">
        <v>1149</v>
      </c>
    </row>
    <row r="566" spans="3:4">
      <c r="C566" s="12" t="s">
        <v>266</v>
      </c>
      <c r="D566" s="13" t="s">
        <v>877</v>
      </c>
    </row>
    <row r="567" spans="3:4">
      <c r="C567" s="12" t="s">
        <v>266</v>
      </c>
      <c r="D567" s="13" t="s">
        <v>879</v>
      </c>
    </row>
    <row r="568" spans="3:4">
      <c r="C568" s="12" t="s">
        <v>266</v>
      </c>
      <c r="D568" s="13" t="s">
        <v>881</v>
      </c>
    </row>
    <row r="569" spans="3:4">
      <c r="C569" s="12" t="s">
        <v>266</v>
      </c>
      <c r="D569" s="13" t="s">
        <v>1150</v>
      </c>
    </row>
    <row r="570" spans="3:4">
      <c r="C570" s="12" t="s">
        <v>266</v>
      </c>
      <c r="D570" s="13" t="s">
        <v>1151</v>
      </c>
    </row>
    <row r="571" spans="3:4">
      <c r="C571" s="12" t="s">
        <v>266</v>
      </c>
      <c r="D571" s="13" t="s">
        <v>1152</v>
      </c>
    </row>
    <row r="572" spans="3:4">
      <c r="C572" s="12" t="s">
        <v>266</v>
      </c>
      <c r="D572" s="13" t="s">
        <v>1153</v>
      </c>
    </row>
    <row r="573" spans="3:4">
      <c r="C573" s="12" t="s">
        <v>266</v>
      </c>
      <c r="D573" s="13" t="s">
        <v>1154</v>
      </c>
    </row>
    <row r="574" spans="3:4">
      <c r="C574" s="12" t="s">
        <v>266</v>
      </c>
      <c r="D574" s="13" t="s">
        <v>1155</v>
      </c>
    </row>
    <row r="575" spans="3:4">
      <c r="C575" s="12" t="s">
        <v>266</v>
      </c>
      <c r="D575" s="13" t="s">
        <v>822</v>
      </c>
    </row>
    <row r="576" spans="3:4">
      <c r="C576" s="12" t="s">
        <v>266</v>
      </c>
      <c r="D576" s="13" t="s">
        <v>1156</v>
      </c>
    </row>
    <row r="577" spans="3:4">
      <c r="C577" s="12" t="s">
        <v>266</v>
      </c>
      <c r="D577" s="13" t="s">
        <v>1157</v>
      </c>
    </row>
    <row r="578" spans="3:4">
      <c r="C578" s="12" t="s">
        <v>266</v>
      </c>
      <c r="D578" s="13" t="s">
        <v>883</v>
      </c>
    </row>
    <row r="579" spans="3:4">
      <c r="C579" s="12" t="s">
        <v>266</v>
      </c>
      <c r="D579" s="13" t="s">
        <v>606</v>
      </c>
    </row>
    <row r="580" spans="3:4">
      <c r="C580" s="12" t="s">
        <v>266</v>
      </c>
      <c r="D580" s="13" t="s">
        <v>608</v>
      </c>
    </row>
    <row r="581" spans="3:4">
      <c r="C581" s="12" t="s">
        <v>266</v>
      </c>
      <c r="D581" s="13" t="s">
        <v>610</v>
      </c>
    </row>
    <row r="582" spans="3:4">
      <c r="C582" s="12" t="s">
        <v>268</v>
      </c>
      <c r="D582" s="13" t="s">
        <v>311</v>
      </c>
    </row>
    <row r="583" spans="3:4">
      <c r="C583" s="12" t="s">
        <v>268</v>
      </c>
      <c r="D583" s="13" t="s">
        <v>1158</v>
      </c>
    </row>
    <row r="584" spans="3:4">
      <c r="C584" s="12" t="s">
        <v>268</v>
      </c>
      <c r="D584" s="13" t="s">
        <v>449</v>
      </c>
    </row>
    <row r="585" spans="3:4">
      <c r="C585" s="12" t="s">
        <v>268</v>
      </c>
      <c r="D585" s="13" t="s">
        <v>386</v>
      </c>
    </row>
    <row r="586" spans="3:4">
      <c r="C586" s="12" t="s">
        <v>268</v>
      </c>
      <c r="D586" s="13" t="s">
        <v>1159</v>
      </c>
    </row>
    <row r="587" spans="3:4">
      <c r="C587" s="12" t="s">
        <v>268</v>
      </c>
      <c r="D587" s="13" t="s">
        <v>612</v>
      </c>
    </row>
    <row r="588" spans="3:4">
      <c r="C588" s="12" t="s">
        <v>268</v>
      </c>
      <c r="D588" s="13" t="s">
        <v>451</v>
      </c>
    </row>
    <row r="589" spans="3:4">
      <c r="C589" s="12" t="s">
        <v>268</v>
      </c>
      <c r="D589" s="13" t="s">
        <v>614</v>
      </c>
    </row>
    <row r="590" spans="3:4">
      <c r="C590" s="12" t="s">
        <v>268</v>
      </c>
      <c r="D590" s="13" t="s">
        <v>616</v>
      </c>
    </row>
    <row r="591" spans="3:4">
      <c r="C591" s="12" t="s">
        <v>268</v>
      </c>
      <c r="D591" s="13" t="s">
        <v>388</v>
      </c>
    </row>
    <row r="592" spans="3:4">
      <c r="C592" s="12" t="s">
        <v>268</v>
      </c>
      <c r="D592" s="13" t="s">
        <v>453</v>
      </c>
    </row>
    <row r="593" spans="3:4">
      <c r="C593" s="12" t="s">
        <v>268</v>
      </c>
      <c r="D593" s="13" t="s">
        <v>885</v>
      </c>
    </row>
    <row r="594" spans="3:4">
      <c r="C594" s="12" t="s">
        <v>268</v>
      </c>
      <c r="D594" s="13" t="s">
        <v>1160</v>
      </c>
    </row>
    <row r="595" spans="3:4">
      <c r="C595" s="12" t="s">
        <v>268</v>
      </c>
      <c r="D595" s="13" t="s">
        <v>390</v>
      </c>
    </row>
    <row r="596" spans="3:4">
      <c r="C596" s="12" t="s">
        <v>268</v>
      </c>
      <c r="D596" s="13" t="s">
        <v>618</v>
      </c>
    </row>
    <row r="597" spans="3:4">
      <c r="C597" s="12" t="s">
        <v>268</v>
      </c>
      <c r="D597" s="13" t="s">
        <v>1161</v>
      </c>
    </row>
    <row r="598" spans="3:4">
      <c r="C598" s="12" t="s">
        <v>268</v>
      </c>
      <c r="D598" s="13" t="s">
        <v>455</v>
      </c>
    </row>
    <row r="599" spans="3:4">
      <c r="C599" s="12" t="s">
        <v>268</v>
      </c>
      <c r="D599" s="13" t="s">
        <v>620</v>
      </c>
    </row>
    <row r="600" spans="3:4">
      <c r="C600" s="12" t="s">
        <v>268</v>
      </c>
      <c r="D600" s="13" t="s">
        <v>457</v>
      </c>
    </row>
    <row r="601" spans="3:4">
      <c r="C601" s="12" t="s">
        <v>268</v>
      </c>
      <c r="D601" s="13" t="s">
        <v>622</v>
      </c>
    </row>
    <row r="602" spans="3:4">
      <c r="C602" s="12" t="s">
        <v>268</v>
      </c>
      <c r="D602" s="13" t="s">
        <v>1162</v>
      </c>
    </row>
    <row r="603" spans="3:4">
      <c r="C603" s="12" t="s">
        <v>268</v>
      </c>
      <c r="D603" s="13" t="s">
        <v>624</v>
      </c>
    </row>
    <row r="604" spans="3:4">
      <c r="C604" s="12" t="s">
        <v>268</v>
      </c>
      <c r="D604" s="13" t="s">
        <v>887</v>
      </c>
    </row>
    <row r="605" spans="3:4">
      <c r="C605" s="12" t="s">
        <v>268</v>
      </c>
      <c r="D605" s="13" t="s">
        <v>889</v>
      </c>
    </row>
    <row r="606" spans="3:4">
      <c r="C606" s="12" t="s">
        <v>268</v>
      </c>
      <c r="D606" s="13" t="s">
        <v>314</v>
      </c>
    </row>
    <row r="607" spans="3:4">
      <c r="C607" s="12" t="s">
        <v>268</v>
      </c>
      <c r="D607" s="13" t="s">
        <v>459</v>
      </c>
    </row>
    <row r="608" spans="3:4">
      <c r="C608" s="12" t="s">
        <v>268</v>
      </c>
      <c r="D608" s="13" t="s">
        <v>461</v>
      </c>
    </row>
    <row r="609" spans="3:4">
      <c r="C609" s="12" t="s">
        <v>268</v>
      </c>
      <c r="D609" s="13" t="s">
        <v>891</v>
      </c>
    </row>
    <row r="610" spans="3:4">
      <c r="C610" s="12" t="s">
        <v>268</v>
      </c>
      <c r="D610" s="13" t="s">
        <v>463</v>
      </c>
    </row>
    <row r="611" spans="3:4">
      <c r="C611" s="12" t="s">
        <v>268</v>
      </c>
      <c r="D611" s="13" t="s">
        <v>626</v>
      </c>
    </row>
    <row r="612" spans="3:4">
      <c r="C612" s="12" t="s">
        <v>268</v>
      </c>
      <c r="D612" s="13" t="s">
        <v>1163</v>
      </c>
    </row>
    <row r="613" spans="3:4">
      <c r="C613" s="12" t="s">
        <v>268</v>
      </c>
      <c r="D613" s="13" t="s">
        <v>1164</v>
      </c>
    </row>
    <row r="614" spans="3:4">
      <c r="C614" s="12" t="s">
        <v>268</v>
      </c>
      <c r="D614" s="13" t="s">
        <v>1165</v>
      </c>
    </row>
    <row r="615" spans="3:4">
      <c r="C615" s="12" t="s">
        <v>268</v>
      </c>
      <c r="D615" s="13" t="s">
        <v>1166</v>
      </c>
    </row>
    <row r="616" spans="3:4">
      <c r="C616" s="12" t="s">
        <v>268</v>
      </c>
      <c r="D616" s="13" t="s">
        <v>894</v>
      </c>
    </row>
    <row r="617" spans="3:4">
      <c r="C617" s="12" t="s">
        <v>268</v>
      </c>
      <c r="D617" s="13" t="s">
        <v>1167</v>
      </c>
    </row>
    <row r="618" spans="3:4">
      <c r="C618" s="12" t="s">
        <v>268</v>
      </c>
      <c r="D618" s="13" t="s">
        <v>896</v>
      </c>
    </row>
    <row r="619" spans="3:4">
      <c r="C619" s="12" t="s">
        <v>268</v>
      </c>
      <c r="D619" s="13" t="s">
        <v>628</v>
      </c>
    </row>
    <row r="620" spans="3:4">
      <c r="C620" s="12" t="s">
        <v>268</v>
      </c>
      <c r="D620" s="13" t="s">
        <v>465</v>
      </c>
    </row>
    <row r="621" spans="3:4">
      <c r="C621" s="12" t="s">
        <v>268</v>
      </c>
      <c r="D621" s="13" t="s">
        <v>1168</v>
      </c>
    </row>
    <row r="622" spans="3:4">
      <c r="C622" s="12" t="s">
        <v>268</v>
      </c>
      <c r="D622" s="13" t="s">
        <v>1169</v>
      </c>
    </row>
    <row r="623" spans="3:4">
      <c r="C623" s="12" t="s">
        <v>268</v>
      </c>
      <c r="D623" s="13" t="s">
        <v>1170</v>
      </c>
    </row>
    <row r="624" spans="3:4">
      <c r="C624" s="12" t="s">
        <v>268</v>
      </c>
      <c r="D624" s="13" t="s">
        <v>1171</v>
      </c>
    </row>
    <row r="625" spans="3:4">
      <c r="C625" s="12" t="s">
        <v>268</v>
      </c>
      <c r="D625" s="13" t="s">
        <v>1172</v>
      </c>
    </row>
    <row r="626" spans="3:4">
      <c r="C626" s="12" t="s">
        <v>268</v>
      </c>
      <c r="D626" s="13" t="s">
        <v>1173</v>
      </c>
    </row>
    <row r="627" spans="3:4">
      <c r="C627" s="12" t="s">
        <v>268</v>
      </c>
      <c r="D627" s="13" t="s">
        <v>1174</v>
      </c>
    </row>
    <row r="628" spans="3:4">
      <c r="C628" s="12" t="s">
        <v>268</v>
      </c>
      <c r="D628" s="13" t="s">
        <v>1175</v>
      </c>
    </row>
    <row r="629" spans="3:4">
      <c r="C629" s="12" t="s">
        <v>268</v>
      </c>
      <c r="D629" s="13" t="s">
        <v>1176</v>
      </c>
    </row>
    <row r="630" spans="3:4">
      <c r="C630" s="12" t="s">
        <v>268</v>
      </c>
      <c r="D630" s="13" t="s">
        <v>1177</v>
      </c>
    </row>
    <row r="631" spans="3:4">
      <c r="C631" s="12" t="s">
        <v>268</v>
      </c>
      <c r="D631" s="13" t="s">
        <v>898</v>
      </c>
    </row>
    <row r="632" spans="3:4">
      <c r="C632" s="12" t="s">
        <v>268</v>
      </c>
      <c r="D632" s="13" t="s">
        <v>900</v>
      </c>
    </row>
    <row r="633" spans="3:4">
      <c r="C633" s="12" t="s">
        <v>268</v>
      </c>
      <c r="D633" s="13" t="s">
        <v>1178</v>
      </c>
    </row>
    <row r="634" spans="3:4">
      <c r="C634" s="12" t="s">
        <v>268</v>
      </c>
      <c r="D634" s="13" t="s">
        <v>1179</v>
      </c>
    </row>
    <row r="635" spans="3:4">
      <c r="C635" s="12" t="s">
        <v>268</v>
      </c>
      <c r="D635" s="13" t="s">
        <v>1180</v>
      </c>
    </row>
    <row r="636" spans="3:4">
      <c r="C636" s="12" t="s">
        <v>4</v>
      </c>
      <c r="D636" s="13" t="s">
        <v>5</v>
      </c>
    </row>
    <row r="637" spans="3:4">
      <c r="C637" s="12" t="s">
        <v>4</v>
      </c>
      <c r="D637" s="13" t="s">
        <v>1181</v>
      </c>
    </row>
    <row r="638" spans="3:4">
      <c r="C638" s="12" t="s">
        <v>4</v>
      </c>
      <c r="D638" s="13" t="s">
        <v>1182</v>
      </c>
    </row>
    <row r="639" spans="3:4">
      <c r="C639" s="12" t="s">
        <v>4</v>
      </c>
      <c r="D639" s="13" t="s">
        <v>1183</v>
      </c>
    </row>
    <row r="640" spans="3:4">
      <c r="C640" s="12" t="s">
        <v>4</v>
      </c>
      <c r="D640" s="13" t="s">
        <v>1184</v>
      </c>
    </row>
    <row r="641" spans="3:4">
      <c r="C641" s="12" t="s">
        <v>4</v>
      </c>
      <c r="D641" s="13" t="s">
        <v>1185</v>
      </c>
    </row>
    <row r="642" spans="3:4">
      <c r="C642" s="12" t="s">
        <v>4</v>
      </c>
      <c r="D642" s="13" t="s">
        <v>1186</v>
      </c>
    </row>
    <row r="643" spans="3:4">
      <c r="C643" s="12" t="s">
        <v>4</v>
      </c>
      <c r="D643" s="13" t="s">
        <v>1187</v>
      </c>
    </row>
    <row r="644" spans="3:4">
      <c r="C644" s="12" t="s">
        <v>4</v>
      </c>
      <c r="D644" s="13" t="s">
        <v>1188</v>
      </c>
    </row>
    <row r="645" spans="3:4">
      <c r="C645" s="12" t="s">
        <v>4</v>
      </c>
      <c r="D645" s="13" t="s">
        <v>1189</v>
      </c>
    </row>
    <row r="646" spans="3:4">
      <c r="C646" s="12" t="s">
        <v>4</v>
      </c>
      <c r="D646" s="13" t="s">
        <v>1190</v>
      </c>
    </row>
    <row r="647" spans="3:4">
      <c r="C647" s="12" t="s">
        <v>4</v>
      </c>
      <c r="D647" s="13" t="s">
        <v>1191</v>
      </c>
    </row>
    <row r="648" spans="3:4">
      <c r="C648" s="12" t="s">
        <v>4</v>
      </c>
      <c r="D648" s="13" t="s">
        <v>1192</v>
      </c>
    </row>
    <row r="649" spans="3:4">
      <c r="C649" s="12" t="s">
        <v>4</v>
      </c>
      <c r="D649" s="13" t="s">
        <v>1193</v>
      </c>
    </row>
    <row r="650" spans="3:4">
      <c r="C650" s="12" t="s">
        <v>4</v>
      </c>
      <c r="D650" s="13" t="s">
        <v>1194</v>
      </c>
    </row>
    <row r="651" spans="3:4">
      <c r="C651" s="12" t="s">
        <v>4</v>
      </c>
      <c r="D651" s="13" t="s">
        <v>1195</v>
      </c>
    </row>
    <row r="652" spans="3:4">
      <c r="C652" s="12" t="s">
        <v>4</v>
      </c>
      <c r="D652" s="13" t="s">
        <v>1196</v>
      </c>
    </row>
    <row r="653" spans="3:4">
      <c r="C653" s="12" t="s">
        <v>4</v>
      </c>
      <c r="D653" s="13" t="s">
        <v>1197</v>
      </c>
    </row>
    <row r="654" spans="3:4">
      <c r="C654" s="12" t="s">
        <v>4</v>
      </c>
      <c r="D654" s="13" t="s">
        <v>1198</v>
      </c>
    </row>
    <row r="655" spans="3:4">
      <c r="C655" s="12" t="s">
        <v>4</v>
      </c>
      <c r="D655" s="13" t="s">
        <v>1199</v>
      </c>
    </row>
    <row r="656" spans="3:4">
      <c r="C656" s="12" t="s">
        <v>4</v>
      </c>
      <c r="D656" s="13" t="s">
        <v>1200</v>
      </c>
    </row>
    <row r="657" spans="3:4">
      <c r="C657" s="12" t="s">
        <v>4</v>
      </c>
      <c r="D657" s="13" t="s">
        <v>1201</v>
      </c>
    </row>
    <row r="658" spans="3:4">
      <c r="C658" s="12" t="s">
        <v>4</v>
      </c>
      <c r="D658" s="13" t="s">
        <v>1202</v>
      </c>
    </row>
    <row r="659" spans="3:4">
      <c r="C659" s="12" t="s">
        <v>4</v>
      </c>
      <c r="D659" s="13" t="s">
        <v>317</v>
      </c>
    </row>
    <row r="660" spans="3:4">
      <c r="C660" s="12" t="s">
        <v>4</v>
      </c>
      <c r="D660" s="13" t="s">
        <v>392</v>
      </c>
    </row>
    <row r="661" spans="3:4">
      <c r="C661" s="12" t="s">
        <v>4</v>
      </c>
      <c r="D661" s="13" t="s">
        <v>320</v>
      </c>
    </row>
    <row r="662" spans="3:4">
      <c r="C662" s="12" t="s">
        <v>4</v>
      </c>
      <c r="D662" s="13" t="s">
        <v>323</v>
      </c>
    </row>
    <row r="663" spans="3:4">
      <c r="C663" s="12" t="s">
        <v>4</v>
      </c>
      <c r="D663" s="13" t="s">
        <v>326</v>
      </c>
    </row>
    <row r="664" spans="3:4">
      <c r="C664" s="12" t="s">
        <v>4</v>
      </c>
      <c r="D664" s="13" t="s">
        <v>329</v>
      </c>
    </row>
    <row r="665" spans="3:4">
      <c r="C665" s="12" t="s">
        <v>4</v>
      </c>
      <c r="D665" s="13" t="s">
        <v>394</v>
      </c>
    </row>
    <row r="666" spans="3:4">
      <c r="C666" s="12" t="s">
        <v>4</v>
      </c>
      <c r="D666" s="13" t="s">
        <v>293</v>
      </c>
    </row>
    <row r="667" spans="3:4">
      <c r="C667" s="12" t="s">
        <v>4</v>
      </c>
      <c r="D667" s="13" t="s">
        <v>1203</v>
      </c>
    </row>
    <row r="668" spans="3:4">
      <c r="C668" s="12" t="s">
        <v>4</v>
      </c>
      <c r="D668" s="13" t="s">
        <v>332</v>
      </c>
    </row>
    <row r="669" spans="3:4">
      <c r="C669" s="12" t="s">
        <v>4</v>
      </c>
      <c r="D669" s="13" t="s">
        <v>335</v>
      </c>
    </row>
    <row r="670" spans="3:4">
      <c r="C670" s="12" t="s">
        <v>4</v>
      </c>
      <c r="D670" s="13" t="s">
        <v>338</v>
      </c>
    </row>
    <row r="671" spans="3:4">
      <c r="C671" s="12" t="s">
        <v>4</v>
      </c>
      <c r="D671" s="13" t="s">
        <v>1204</v>
      </c>
    </row>
    <row r="672" spans="3:4">
      <c r="C672" s="12" t="s">
        <v>4</v>
      </c>
      <c r="D672" s="13" t="s">
        <v>343</v>
      </c>
    </row>
    <row r="673" spans="3:4">
      <c r="C673" s="12" t="s">
        <v>4</v>
      </c>
      <c r="D673" s="13" t="s">
        <v>346</v>
      </c>
    </row>
    <row r="674" spans="3:4">
      <c r="C674" s="12" t="s">
        <v>4</v>
      </c>
      <c r="D674" s="13" t="s">
        <v>1205</v>
      </c>
    </row>
    <row r="675" spans="3:4">
      <c r="C675" s="12" t="s">
        <v>4</v>
      </c>
      <c r="D675" s="13" t="s">
        <v>1206</v>
      </c>
    </row>
    <row r="676" spans="3:4">
      <c r="C676" s="12" t="s">
        <v>4</v>
      </c>
      <c r="D676" s="13" t="s">
        <v>396</v>
      </c>
    </row>
    <row r="677" spans="3:4">
      <c r="C677" s="12" t="s">
        <v>4</v>
      </c>
      <c r="D677" s="13" t="s">
        <v>1207</v>
      </c>
    </row>
    <row r="678" spans="3:4">
      <c r="C678" s="12" t="s">
        <v>4</v>
      </c>
      <c r="D678" s="13" t="s">
        <v>351</v>
      </c>
    </row>
    <row r="679" spans="3:4">
      <c r="C679" s="12" t="s">
        <v>4</v>
      </c>
      <c r="D679" s="13" t="s">
        <v>630</v>
      </c>
    </row>
    <row r="680" spans="3:4">
      <c r="C680" s="12" t="s">
        <v>4</v>
      </c>
      <c r="D680" s="13" t="s">
        <v>1208</v>
      </c>
    </row>
    <row r="681" spans="3:4">
      <c r="C681" s="12" t="s">
        <v>4</v>
      </c>
      <c r="D681" s="13" t="s">
        <v>354</v>
      </c>
    </row>
    <row r="682" spans="3:4">
      <c r="C682" s="12" t="s">
        <v>4</v>
      </c>
      <c r="D682" s="13" t="s">
        <v>632</v>
      </c>
    </row>
    <row r="683" spans="3:4">
      <c r="C683" s="12" t="s">
        <v>4</v>
      </c>
      <c r="D683" s="13" t="s">
        <v>468</v>
      </c>
    </row>
    <row r="684" spans="3:4">
      <c r="C684" s="12" t="s">
        <v>4</v>
      </c>
      <c r="D684" s="13" t="s">
        <v>356</v>
      </c>
    </row>
    <row r="685" spans="3:4">
      <c r="C685" s="12" t="s">
        <v>4</v>
      </c>
      <c r="D685" s="13" t="s">
        <v>1209</v>
      </c>
    </row>
    <row r="686" spans="3:4">
      <c r="C686" s="12" t="s">
        <v>4</v>
      </c>
      <c r="D686" s="13" t="s">
        <v>470</v>
      </c>
    </row>
    <row r="687" spans="3:4">
      <c r="C687" s="12" t="s">
        <v>4</v>
      </c>
      <c r="D687" s="13" t="s">
        <v>637</v>
      </c>
    </row>
    <row r="688" spans="3:4">
      <c r="C688" s="12" t="s">
        <v>4</v>
      </c>
      <c r="D688" s="13" t="s">
        <v>635</v>
      </c>
    </row>
    <row r="689" spans="3:4">
      <c r="C689" s="12" t="s">
        <v>4</v>
      </c>
      <c r="D689" s="13" t="s">
        <v>1210</v>
      </c>
    </row>
    <row r="690" spans="3:4">
      <c r="C690" s="12" t="s">
        <v>4</v>
      </c>
      <c r="D690" s="13" t="s">
        <v>1211</v>
      </c>
    </row>
    <row r="691" spans="3:4">
      <c r="C691" s="12" t="s">
        <v>4</v>
      </c>
      <c r="D691" s="13" t="s">
        <v>1212</v>
      </c>
    </row>
    <row r="692" spans="3:4">
      <c r="C692" s="12" t="s">
        <v>4</v>
      </c>
      <c r="D692" s="13" t="s">
        <v>1213</v>
      </c>
    </row>
    <row r="693" spans="3:4">
      <c r="C693" s="12" t="s">
        <v>4</v>
      </c>
      <c r="D693" s="13" t="s">
        <v>1214</v>
      </c>
    </row>
    <row r="694" spans="3:4">
      <c r="C694" s="12" t="s">
        <v>4</v>
      </c>
      <c r="D694" s="13" t="s">
        <v>1215</v>
      </c>
    </row>
    <row r="695" spans="3:4">
      <c r="C695" s="12" t="s">
        <v>4</v>
      </c>
      <c r="D695" s="13" t="s">
        <v>1216</v>
      </c>
    </row>
    <row r="696" spans="3:4">
      <c r="C696" s="12" t="s">
        <v>4</v>
      </c>
      <c r="D696" s="13" t="s">
        <v>1217</v>
      </c>
    </row>
    <row r="697" spans="3:4">
      <c r="C697" s="12" t="s">
        <v>4</v>
      </c>
      <c r="D697" s="13" t="s">
        <v>1218</v>
      </c>
    </row>
    <row r="698" spans="3:4">
      <c r="C698" s="12" t="s">
        <v>271</v>
      </c>
      <c r="D698" s="13" t="s">
        <v>1219</v>
      </c>
    </row>
    <row r="699" spans="3:4">
      <c r="C699" s="12" t="s">
        <v>271</v>
      </c>
      <c r="D699" s="13" t="s">
        <v>1220</v>
      </c>
    </row>
    <row r="700" spans="3:4">
      <c r="C700" s="12" t="s">
        <v>271</v>
      </c>
      <c r="D700" s="13" t="s">
        <v>398</v>
      </c>
    </row>
    <row r="701" spans="3:4">
      <c r="C701" s="12" t="s">
        <v>271</v>
      </c>
      <c r="D701" s="13" t="s">
        <v>400</v>
      </c>
    </row>
    <row r="702" spans="3:4">
      <c r="C702" s="12" t="s">
        <v>271</v>
      </c>
      <c r="D702" s="13" t="s">
        <v>472</v>
      </c>
    </row>
    <row r="703" spans="3:4">
      <c r="C703" s="12" t="s">
        <v>271</v>
      </c>
      <c r="D703" s="13" t="s">
        <v>358</v>
      </c>
    </row>
    <row r="704" spans="3:4">
      <c r="C704" s="12" t="s">
        <v>271</v>
      </c>
      <c r="D704" s="13" t="s">
        <v>402</v>
      </c>
    </row>
    <row r="705" spans="3:4">
      <c r="C705" s="12" t="s">
        <v>271</v>
      </c>
      <c r="D705" s="13" t="s">
        <v>474</v>
      </c>
    </row>
    <row r="706" spans="3:4">
      <c r="C706" s="12" t="s">
        <v>271</v>
      </c>
      <c r="D706" s="13" t="s">
        <v>476</v>
      </c>
    </row>
    <row r="707" spans="3:4">
      <c r="C707" s="12" t="s">
        <v>271</v>
      </c>
      <c r="D707" s="13" t="s">
        <v>404</v>
      </c>
    </row>
    <row r="708" spans="3:4">
      <c r="C708" s="12" t="s">
        <v>271</v>
      </c>
      <c r="D708" s="13" t="s">
        <v>406</v>
      </c>
    </row>
    <row r="709" spans="3:4">
      <c r="C709" s="12" t="s">
        <v>271</v>
      </c>
      <c r="D709" s="13" t="s">
        <v>639</v>
      </c>
    </row>
    <row r="710" spans="3:4">
      <c r="C710" s="12" t="s">
        <v>271</v>
      </c>
      <c r="D710" s="13" t="s">
        <v>360</v>
      </c>
    </row>
    <row r="711" spans="3:4">
      <c r="C711" s="12" t="s">
        <v>271</v>
      </c>
      <c r="D711" s="13" t="s">
        <v>478</v>
      </c>
    </row>
    <row r="712" spans="3:4">
      <c r="C712" s="12" t="s">
        <v>271</v>
      </c>
      <c r="D712" s="13" t="s">
        <v>480</v>
      </c>
    </row>
    <row r="713" spans="3:4">
      <c r="C713" s="12" t="s">
        <v>271</v>
      </c>
      <c r="D713" s="13" t="s">
        <v>1221</v>
      </c>
    </row>
    <row r="714" spans="3:4">
      <c r="C714" s="12" t="s">
        <v>271</v>
      </c>
      <c r="D714" s="13" t="s">
        <v>482</v>
      </c>
    </row>
    <row r="715" spans="3:4">
      <c r="C715" s="12" t="s">
        <v>271</v>
      </c>
      <c r="D715" s="13" t="s">
        <v>1222</v>
      </c>
    </row>
    <row r="716" spans="3:4">
      <c r="C716" s="12" t="s">
        <v>271</v>
      </c>
      <c r="D716" s="13" t="s">
        <v>484</v>
      </c>
    </row>
    <row r="717" spans="3:4">
      <c r="C717" s="12" t="s">
        <v>271</v>
      </c>
      <c r="D717" s="13" t="s">
        <v>486</v>
      </c>
    </row>
    <row r="718" spans="3:4">
      <c r="C718" s="12" t="s">
        <v>271</v>
      </c>
      <c r="D718" s="13" t="s">
        <v>488</v>
      </c>
    </row>
    <row r="719" spans="3:4">
      <c r="C719" s="12" t="s">
        <v>271</v>
      </c>
      <c r="D719" s="13" t="s">
        <v>641</v>
      </c>
    </row>
    <row r="720" spans="3:4">
      <c r="C720" s="12" t="s">
        <v>271</v>
      </c>
      <c r="D720" s="13" t="s">
        <v>643</v>
      </c>
    </row>
    <row r="721" spans="3:4">
      <c r="C721" s="12" t="s">
        <v>271</v>
      </c>
      <c r="D721" s="13" t="s">
        <v>1223</v>
      </c>
    </row>
    <row r="722" spans="3:4">
      <c r="C722" s="12" t="s">
        <v>271</v>
      </c>
      <c r="D722" s="13" t="s">
        <v>1224</v>
      </c>
    </row>
    <row r="723" spans="3:4">
      <c r="C723" s="12" t="s">
        <v>271</v>
      </c>
      <c r="D723" s="13" t="s">
        <v>1225</v>
      </c>
    </row>
    <row r="724" spans="3:4">
      <c r="C724" s="12" t="s">
        <v>271</v>
      </c>
      <c r="D724" s="13" t="s">
        <v>1226</v>
      </c>
    </row>
    <row r="725" spans="3:4">
      <c r="C725" s="12" t="s">
        <v>271</v>
      </c>
      <c r="D725" s="13" t="s">
        <v>1227</v>
      </c>
    </row>
    <row r="726" spans="3:4">
      <c r="C726" s="12" t="s">
        <v>271</v>
      </c>
      <c r="D726" s="13" t="s">
        <v>904</v>
      </c>
    </row>
    <row r="727" spans="3:4">
      <c r="C727" s="12" t="s">
        <v>271</v>
      </c>
      <c r="D727" s="13" t="s">
        <v>1228</v>
      </c>
    </row>
    <row r="728" spans="3:4">
      <c r="C728" s="12" t="s">
        <v>271</v>
      </c>
      <c r="D728" s="13" t="s">
        <v>1229</v>
      </c>
    </row>
    <row r="729" spans="3:4">
      <c r="C729" s="12" t="s">
        <v>271</v>
      </c>
      <c r="D729" s="13" t="s">
        <v>490</v>
      </c>
    </row>
    <row r="730" spans="3:4">
      <c r="C730" s="12" t="s">
        <v>271</v>
      </c>
      <c r="D730" s="13" t="s">
        <v>646</v>
      </c>
    </row>
    <row r="731" spans="3:4">
      <c r="C731" s="12" t="s">
        <v>273</v>
      </c>
      <c r="D731" s="13" t="s">
        <v>906</v>
      </c>
    </row>
    <row r="732" spans="3:4">
      <c r="C732" s="12" t="s">
        <v>273</v>
      </c>
      <c r="D732" s="13" t="s">
        <v>1230</v>
      </c>
    </row>
    <row r="733" spans="3:4">
      <c r="C733" s="12" t="s">
        <v>273</v>
      </c>
      <c r="D733" s="13" t="s">
        <v>1231</v>
      </c>
    </row>
    <row r="734" spans="3:4">
      <c r="C734" s="12" t="s">
        <v>273</v>
      </c>
      <c r="D734" s="13" t="s">
        <v>1232</v>
      </c>
    </row>
    <row r="735" spans="3:4">
      <c r="C735" s="12" t="s">
        <v>273</v>
      </c>
      <c r="D735" s="13" t="s">
        <v>1233</v>
      </c>
    </row>
    <row r="736" spans="3:4">
      <c r="C736" s="12" t="s">
        <v>273</v>
      </c>
      <c r="D736" s="13" t="s">
        <v>1234</v>
      </c>
    </row>
    <row r="737" spans="3:4">
      <c r="C737" s="12" t="s">
        <v>273</v>
      </c>
      <c r="D737" s="13" t="s">
        <v>1235</v>
      </c>
    </row>
    <row r="738" spans="3:4">
      <c r="C738" s="12" t="s">
        <v>273</v>
      </c>
      <c r="D738" s="13" t="s">
        <v>1236</v>
      </c>
    </row>
    <row r="739" spans="3:4">
      <c r="C739" s="12" t="s">
        <v>273</v>
      </c>
      <c r="D739" s="13" t="s">
        <v>1237</v>
      </c>
    </row>
    <row r="740" spans="3:4">
      <c r="C740" s="12" t="s">
        <v>273</v>
      </c>
      <c r="D740" s="13" t="s">
        <v>1238</v>
      </c>
    </row>
    <row r="741" spans="3:4">
      <c r="C741" s="12" t="s">
        <v>273</v>
      </c>
      <c r="D741" s="13" t="s">
        <v>1239</v>
      </c>
    </row>
    <row r="742" spans="3:4">
      <c r="C742" s="12" t="s">
        <v>273</v>
      </c>
      <c r="D742" s="13" t="s">
        <v>1240</v>
      </c>
    </row>
    <row r="743" spans="3:4">
      <c r="C743" s="12" t="s">
        <v>273</v>
      </c>
      <c r="D743" s="13" t="s">
        <v>1241</v>
      </c>
    </row>
    <row r="744" spans="3:4">
      <c r="C744" s="12" t="s">
        <v>273</v>
      </c>
      <c r="D744" s="13" t="s">
        <v>1242</v>
      </c>
    </row>
    <row r="745" spans="3:4">
      <c r="C745" s="12" t="s">
        <v>273</v>
      </c>
      <c r="D745" s="13" t="s">
        <v>1243</v>
      </c>
    </row>
    <row r="746" spans="3:4">
      <c r="C746" s="12" t="s">
        <v>273</v>
      </c>
      <c r="D746" s="13" t="s">
        <v>1244</v>
      </c>
    </row>
    <row r="747" spans="3:4">
      <c r="C747" s="12" t="s">
        <v>273</v>
      </c>
      <c r="D747" s="13" t="s">
        <v>1245</v>
      </c>
    </row>
    <row r="748" spans="3:4">
      <c r="C748" s="12" t="s">
        <v>273</v>
      </c>
      <c r="D748" s="13" t="s">
        <v>1246</v>
      </c>
    </row>
    <row r="749" spans="3:4">
      <c r="C749" s="12" t="s">
        <v>273</v>
      </c>
      <c r="D749" s="13" t="s">
        <v>1247</v>
      </c>
    </row>
    <row r="750" spans="3:4">
      <c r="C750" s="12" t="s">
        <v>273</v>
      </c>
      <c r="D750" s="13" t="s">
        <v>1248</v>
      </c>
    </row>
    <row r="751" spans="3:4">
      <c r="C751" s="12" t="s">
        <v>273</v>
      </c>
      <c r="D751" s="13" t="s">
        <v>1249</v>
      </c>
    </row>
    <row r="752" spans="3:4">
      <c r="C752" s="12" t="s">
        <v>273</v>
      </c>
      <c r="D752" s="13" t="s">
        <v>1250</v>
      </c>
    </row>
    <row r="753" spans="3:4">
      <c r="C753" s="12" t="s">
        <v>273</v>
      </c>
      <c r="D753" s="13" t="s">
        <v>1251</v>
      </c>
    </row>
    <row r="754" spans="3:4">
      <c r="C754" s="12" t="s">
        <v>273</v>
      </c>
      <c r="D754" s="13" t="s">
        <v>1252</v>
      </c>
    </row>
    <row r="755" spans="3:4">
      <c r="C755" s="12" t="s">
        <v>273</v>
      </c>
      <c r="D755" s="13" t="s">
        <v>1253</v>
      </c>
    </row>
    <row r="756" spans="3:4">
      <c r="C756" s="12" t="s">
        <v>273</v>
      </c>
      <c r="D756" s="13" t="s">
        <v>1254</v>
      </c>
    </row>
    <row r="757" spans="3:4">
      <c r="C757" s="12" t="s">
        <v>273</v>
      </c>
      <c r="D757" s="13" t="s">
        <v>1255</v>
      </c>
    </row>
    <row r="758" spans="3:4">
      <c r="C758" s="12" t="s">
        <v>273</v>
      </c>
      <c r="D758" s="13" t="s">
        <v>1256</v>
      </c>
    </row>
    <row r="759" spans="3:4">
      <c r="C759" s="12" t="s">
        <v>273</v>
      </c>
      <c r="D759" s="13" t="s">
        <v>1257</v>
      </c>
    </row>
    <row r="760" spans="3:4">
      <c r="C760" s="12" t="s">
        <v>273</v>
      </c>
      <c r="D760" s="13" t="s">
        <v>1258</v>
      </c>
    </row>
    <row r="761" spans="3:4">
      <c r="C761" s="12" t="s">
        <v>275</v>
      </c>
      <c r="D761" s="13" t="s">
        <v>908</v>
      </c>
    </row>
    <row r="762" spans="3:4">
      <c r="C762" s="12" t="s">
        <v>275</v>
      </c>
      <c r="D762" s="13" t="s">
        <v>1259</v>
      </c>
    </row>
    <row r="763" spans="3:4">
      <c r="C763" s="12" t="s">
        <v>275</v>
      </c>
      <c r="D763" s="13" t="s">
        <v>1260</v>
      </c>
    </row>
    <row r="764" spans="3:4">
      <c r="C764" s="12" t="s">
        <v>275</v>
      </c>
      <c r="D764" s="13" t="s">
        <v>1261</v>
      </c>
    </row>
    <row r="765" spans="3:4">
      <c r="C765" s="12" t="s">
        <v>275</v>
      </c>
      <c r="D765" s="13" t="s">
        <v>1262</v>
      </c>
    </row>
    <row r="766" spans="3:4">
      <c r="C766" s="12" t="s">
        <v>275</v>
      </c>
      <c r="D766" s="13" t="s">
        <v>1263</v>
      </c>
    </row>
    <row r="767" spans="3:4">
      <c r="C767" s="12" t="s">
        <v>275</v>
      </c>
      <c r="D767" s="13" t="s">
        <v>1264</v>
      </c>
    </row>
    <row r="768" spans="3:4">
      <c r="C768" s="12" t="s">
        <v>275</v>
      </c>
      <c r="D768" s="13" t="s">
        <v>1265</v>
      </c>
    </row>
    <row r="769" spans="3:4">
      <c r="C769" s="12" t="s">
        <v>275</v>
      </c>
      <c r="D769" s="13" t="s">
        <v>1266</v>
      </c>
    </row>
    <row r="770" spans="3:4">
      <c r="C770" s="12" t="s">
        <v>275</v>
      </c>
      <c r="D770" s="13" t="s">
        <v>1267</v>
      </c>
    </row>
    <row r="771" spans="3:4">
      <c r="C771" s="12" t="s">
        <v>275</v>
      </c>
      <c r="D771" s="13" t="s">
        <v>1268</v>
      </c>
    </row>
    <row r="772" spans="3:4">
      <c r="C772" s="12" t="s">
        <v>275</v>
      </c>
      <c r="D772" s="13" t="s">
        <v>1269</v>
      </c>
    </row>
    <row r="773" spans="3:4">
      <c r="C773" s="12" t="s">
        <v>275</v>
      </c>
      <c r="D773" s="13" t="s">
        <v>1270</v>
      </c>
    </row>
    <row r="774" spans="3:4">
      <c r="C774" s="12" t="s">
        <v>275</v>
      </c>
      <c r="D774" s="13" t="s">
        <v>1271</v>
      </c>
    </row>
    <row r="775" spans="3:4">
      <c r="C775" s="12" t="s">
        <v>275</v>
      </c>
      <c r="D775" s="13" t="s">
        <v>907</v>
      </c>
    </row>
    <row r="776" spans="3:4">
      <c r="C776" s="12" t="s">
        <v>277</v>
      </c>
      <c r="D776" s="13" t="s">
        <v>910</v>
      </c>
    </row>
    <row r="777" spans="3:4">
      <c r="C777" s="12" t="s">
        <v>277</v>
      </c>
      <c r="D777" s="13" t="s">
        <v>1272</v>
      </c>
    </row>
    <row r="778" spans="3:4">
      <c r="C778" s="12" t="s">
        <v>277</v>
      </c>
      <c r="D778" s="13" t="s">
        <v>1273</v>
      </c>
    </row>
    <row r="779" spans="3:4">
      <c r="C779" s="12" t="s">
        <v>277</v>
      </c>
      <c r="D779" s="13" t="s">
        <v>1274</v>
      </c>
    </row>
    <row r="780" spans="3:4">
      <c r="C780" s="12" t="s">
        <v>277</v>
      </c>
      <c r="D780" s="13" t="s">
        <v>1275</v>
      </c>
    </row>
    <row r="781" spans="3:4">
      <c r="C781" s="12" t="s">
        <v>277</v>
      </c>
      <c r="D781" s="13" t="s">
        <v>1276</v>
      </c>
    </row>
    <row r="782" spans="3:4">
      <c r="C782" s="12" t="s">
        <v>277</v>
      </c>
      <c r="D782" s="13" t="s">
        <v>1277</v>
      </c>
    </row>
    <row r="783" spans="3:4">
      <c r="C783" s="12" t="s">
        <v>277</v>
      </c>
      <c r="D783" s="13" t="s">
        <v>1278</v>
      </c>
    </row>
    <row r="784" spans="3:4">
      <c r="C784" s="12" t="s">
        <v>277</v>
      </c>
      <c r="D784" s="13" t="s">
        <v>1279</v>
      </c>
    </row>
    <row r="785" spans="3:4">
      <c r="C785" s="12" t="s">
        <v>277</v>
      </c>
      <c r="D785" s="13" t="s">
        <v>1280</v>
      </c>
    </row>
    <row r="786" spans="3:4">
      <c r="C786" s="12" t="s">
        <v>277</v>
      </c>
      <c r="D786" s="13" t="s">
        <v>1281</v>
      </c>
    </row>
    <row r="787" spans="3:4">
      <c r="C787" s="12" t="s">
        <v>277</v>
      </c>
      <c r="D787" s="13" t="s">
        <v>1282</v>
      </c>
    </row>
    <row r="788" spans="3:4">
      <c r="C788" s="12" t="s">
        <v>277</v>
      </c>
      <c r="D788" s="13" t="s">
        <v>1283</v>
      </c>
    </row>
    <row r="789" spans="3:4">
      <c r="C789" s="12" t="s">
        <v>277</v>
      </c>
      <c r="D789" s="13" t="s">
        <v>912</v>
      </c>
    </row>
    <row r="790" spans="3:4">
      <c r="C790" s="12" t="s">
        <v>277</v>
      </c>
      <c r="D790" s="13" t="s">
        <v>1284</v>
      </c>
    </row>
    <row r="791" spans="3:4">
      <c r="C791" s="12" t="s">
        <v>277</v>
      </c>
      <c r="D791" s="13" t="s">
        <v>1285</v>
      </c>
    </row>
    <row r="792" spans="3:4">
      <c r="C792" s="12" t="s">
        <v>277</v>
      </c>
      <c r="D792" s="13" t="s">
        <v>1286</v>
      </c>
    </row>
    <row r="793" spans="3:4">
      <c r="C793" s="12" t="s">
        <v>277</v>
      </c>
      <c r="D793" s="13" t="s">
        <v>1287</v>
      </c>
    </row>
    <row r="794" spans="3:4">
      <c r="C794" s="12" t="s">
        <v>277</v>
      </c>
      <c r="D794" s="13" t="s">
        <v>1288</v>
      </c>
    </row>
    <row r="795" spans="3:4">
      <c r="C795" s="12" t="s">
        <v>279</v>
      </c>
      <c r="D795" s="13" t="s">
        <v>914</v>
      </c>
    </row>
    <row r="796" spans="3:4">
      <c r="C796" s="12" t="s">
        <v>279</v>
      </c>
      <c r="D796" s="13" t="s">
        <v>1289</v>
      </c>
    </row>
    <row r="797" spans="3:4">
      <c r="C797" s="12" t="s">
        <v>279</v>
      </c>
      <c r="D797" s="13" t="s">
        <v>1290</v>
      </c>
    </row>
    <row r="798" spans="3:4">
      <c r="C798" s="12" t="s">
        <v>279</v>
      </c>
      <c r="D798" s="13" t="s">
        <v>1291</v>
      </c>
    </row>
    <row r="799" spans="3:4">
      <c r="C799" s="12" t="s">
        <v>279</v>
      </c>
      <c r="D799" s="13" t="s">
        <v>1292</v>
      </c>
    </row>
    <row r="800" spans="3:4">
      <c r="C800" s="12" t="s">
        <v>279</v>
      </c>
      <c r="D800" s="13" t="s">
        <v>1293</v>
      </c>
    </row>
    <row r="801" spans="3:4">
      <c r="C801" s="12" t="s">
        <v>279</v>
      </c>
      <c r="D801" s="13" t="s">
        <v>1294</v>
      </c>
    </row>
    <row r="802" spans="3:4">
      <c r="C802" s="12" t="s">
        <v>279</v>
      </c>
      <c r="D802" s="13" t="s">
        <v>1295</v>
      </c>
    </row>
    <row r="803" spans="3:4">
      <c r="C803" s="12" t="s">
        <v>279</v>
      </c>
      <c r="D803" s="13" t="s">
        <v>1296</v>
      </c>
    </row>
    <row r="804" spans="3:4">
      <c r="C804" s="12" t="s">
        <v>279</v>
      </c>
      <c r="D804" s="13" t="s">
        <v>1297</v>
      </c>
    </row>
    <row r="805" spans="3:4">
      <c r="C805" s="12" t="s">
        <v>279</v>
      </c>
      <c r="D805" s="13" t="s">
        <v>575</v>
      </c>
    </row>
    <row r="806" spans="3:4">
      <c r="C806" s="12" t="s">
        <v>279</v>
      </c>
      <c r="D806" s="13" t="s">
        <v>1298</v>
      </c>
    </row>
    <row r="807" spans="3:4">
      <c r="C807" s="12" t="s">
        <v>279</v>
      </c>
      <c r="D807" s="13" t="s">
        <v>1299</v>
      </c>
    </row>
    <row r="808" spans="3:4">
      <c r="C808" s="12" t="s">
        <v>279</v>
      </c>
      <c r="D808" s="13" t="s">
        <v>1300</v>
      </c>
    </row>
    <row r="809" spans="3:4">
      <c r="C809" s="12" t="s">
        <v>279</v>
      </c>
      <c r="D809" s="13" t="s">
        <v>1301</v>
      </c>
    </row>
    <row r="810" spans="3:4">
      <c r="C810" s="12" t="s">
        <v>279</v>
      </c>
      <c r="D810" s="13" t="s">
        <v>1302</v>
      </c>
    </row>
    <row r="811" spans="3:4">
      <c r="C811" s="12" t="s">
        <v>279</v>
      </c>
      <c r="D811" s="13" t="s">
        <v>1303</v>
      </c>
    </row>
    <row r="812" spans="3:4">
      <c r="C812" s="12" t="s">
        <v>281</v>
      </c>
      <c r="D812" s="13" t="s">
        <v>916</v>
      </c>
    </row>
    <row r="813" spans="3:4">
      <c r="C813" s="12" t="s">
        <v>281</v>
      </c>
      <c r="D813" s="13" t="s">
        <v>1304</v>
      </c>
    </row>
    <row r="814" spans="3:4">
      <c r="C814" s="12" t="s">
        <v>281</v>
      </c>
      <c r="D814" s="13" t="s">
        <v>1305</v>
      </c>
    </row>
    <row r="815" spans="3:4">
      <c r="C815" s="12" t="s">
        <v>281</v>
      </c>
      <c r="D815" s="13" t="s">
        <v>1306</v>
      </c>
    </row>
    <row r="816" spans="3:4">
      <c r="C816" s="12" t="s">
        <v>281</v>
      </c>
      <c r="D816" s="13" t="s">
        <v>1307</v>
      </c>
    </row>
    <row r="817" spans="3:4">
      <c r="C817" s="12" t="s">
        <v>281</v>
      </c>
      <c r="D817" s="13" t="s">
        <v>1308</v>
      </c>
    </row>
    <row r="818" spans="3:4">
      <c r="C818" s="12" t="s">
        <v>281</v>
      </c>
      <c r="D818" s="13" t="s">
        <v>1309</v>
      </c>
    </row>
    <row r="819" spans="3:4">
      <c r="C819" s="12" t="s">
        <v>281</v>
      </c>
      <c r="D819" s="13" t="s">
        <v>1310</v>
      </c>
    </row>
    <row r="820" spans="3:4">
      <c r="C820" s="12" t="s">
        <v>281</v>
      </c>
      <c r="D820" s="13" t="s">
        <v>1311</v>
      </c>
    </row>
    <row r="821" spans="3:4">
      <c r="C821" s="12" t="s">
        <v>281</v>
      </c>
      <c r="D821" s="13" t="s">
        <v>1312</v>
      </c>
    </row>
    <row r="822" spans="3:4">
      <c r="C822" s="12" t="s">
        <v>281</v>
      </c>
      <c r="D822" s="13" t="s">
        <v>1313</v>
      </c>
    </row>
    <row r="823" spans="3:4">
      <c r="C823" s="12" t="s">
        <v>281</v>
      </c>
      <c r="D823" s="13" t="s">
        <v>1314</v>
      </c>
    </row>
    <row r="824" spans="3:4">
      <c r="C824" s="12" t="s">
        <v>281</v>
      </c>
      <c r="D824" s="13" t="s">
        <v>1315</v>
      </c>
    </row>
    <row r="825" spans="3:4">
      <c r="C825" s="12" t="s">
        <v>281</v>
      </c>
      <c r="D825" s="13" t="s">
        <v>1316</v>
      </c>
    </row>
    <row r="826" spans="3:4">
      <c r="C826" s="12" t="s">
        <v>281</v>
      </c>
      <c r="D826" s="13" t="s">
        <v>1317</v>
      </c>
    </row>
    <row r="827" spans="3:4">
      <c r="C827" s="12" t="s">
        <v>281</v>
      </c>
      <c r="D827" s="13" t="s">
        <v>1318</v>
      </c>
    </row>
    <row r="828" spans="3:4">
      <c r="C828" s="12" t="s">
        <v>281</v>
      </c>
      <c r="D828" s="13" t="s">
        <v>691</v>
      </c>
    </row>
    <row r="829" spans="3:4">
      <c r="C829" s="12" t="s">
        <v>281</v>
      </c>
      <c r="D829" s="13" t="s">
        <v>1319</v>
      </c>
    </row>
    <row r="830" spans="3:4">
      <c r="C830" s="12" t="s">
        <v>281</v>
      </c>
      <c r="D830" s="13" t="s">
        <v>1320</v>
      </c>
    </row>
    <row r="831" spans="3:4">
      <c r="C831" s="12" t="s">
        <v>281</v>
      </c>
      <c r="D831" s="13" t="s">
        <v>1321</v>
      </c>
    </row>
    <row r="832" spans="3:4">
      <c r="C832" s="12" t="s">
        <v>281</v>
      </c>
      <c r="D832" s="13" t="s">
        <v>1322</v>
      </c>
    </row>
    <row r="833" spans="3:4">
      <c r="C833" s="12" t="s">
        <v>281</v>
      </c>
      <c r="D833" s="13" t="s">
        <v>1323</v>
      </c>
    </row>
    <row r="834" spans="3:4">
      <c r="C834" s="12" t="s">
        <v>281</v>
      </c>
      <c r="D834" s="13" t="s">
        <v>1324</v>
      </c>
    </row>
    <row r="835" spans="3:4">
      <c r="C835" s="12" t="s">
        <v>281</v>
      </c>
      <c r="D835" s="13" t="s">
        <v>1325</v>
      </c>
    </row>
    <row r="836" spans="3:4">
      <c r="C836" s="12" t="s">
        <v>281</v>
      </c>
      <c r="D836" s="13" t="s">
        <v>1326</v>
      </c>
    </row>
    <row r="837" spans="3:4">
      <c r="C837" s="12" t="s">
        <v>281</v>
      </c>
      <c r="D837" s="13" t="s">
        <v>1327</v>
      </c>
    </row>
    <row r="838" spans="3:4">
      <c r="C838" s="12" t="s">
        <v>281</v>
      </c>
      <c r="D838" s="13" t="s">
        <v>1328</v>
      </c>
    </row>
    <row r="839" spans="3:4">
      <c r="C839" s="12" t="s">
        <v>283</v>
      </c>
      <c r="D839" s="13" t="s">
        <v>920</v>
      </c>
    </row>
    <row r="840" spans="3:4">
      <c r="C840" s="12" t="s">
        <v>283</v>
      </c>
      <c r="D840" s="13" t="s">
        <v>922</v>
      </c>
    </row>
    <row r="841" spans="3:4">
      <c r="C841" s="12" t="s">
        <v>283</v>
      </c>
      <c r="D841" s="13" t="s">
        <v>1329</v>
      </c>
    </row>
    <row r="842" spans="3:4">
      <c r="C842" s="12" t="s">
        <v>283</v>
      </c>
      <c r="D842" s="13" t="s">
        <v>1330</v>
      </c>
    </row>
    <row r="843" spans="3:4">
      <c r="C843" s="12" t="s">
        <v>283</v>
      </c>
      <c r="D843" s="13" t="s">
        <v>1331</v>
      </c>
    </row>
    <row r="844" spans="3:4">
      <c r="C844" s="12" t="s">
        <v>283</v>
      </c>
      <c r="D844" s="13" t="s">
        <v>1332</v>
      </c>
    </row>
    <row r="845" spans="3:4">
      <c r="C845" s="12" t="s">
        <v>283</v>
      </c>
      <c r="D845" s="13" t="s">
        <v>1333</v>
      </c>
    </row>
    <row r="846" spans="3:4">
      <c r="C846" s="12" t="s">
        <v>283</v>
      </c>
      <c r="D846" s="13" t="s">
        <v>1334</v>
      </c>
    </row>
    <row r="847" spans="3:4">
      <c r="C847" s="12" t="s">
        <v>283</v>
      </c>
      <c r="D847" s="13" t="s">
        <v>1335</v>
      </c>
    </row>
    <row r="848" spans="3:4">
      <c r="C848" s="12" t="s">
        <v>283</v>
      </c>
      <c r="D848" s="13" t="s">
        <v>1336</v>
      </c>
    </row>
    <row r="849" spans="3:4">
      <c r="C849" s="12" t="s">
        <v>283</v>
      </c>
      <c r="D849" s="13" t="s">
        <v>1337</v>
      </c>
    </row>
    <row r="850" spans="3:4">
      <c r="C850" s="12" t="s">
        <v>283</v>
      </c>
      <c r="D850" s="13" t="s">
        <v>1338</v>
      </c>
    </row>
    <row r="851" spans="3:4">
      <c r="C851" s="12" t="s">
        <v>283</v>
      </c>
      <c r="D851" s="13" t="s">
        <v>1339</v>
      </c>
    </row>
    <row r="852" spans="3:4">
      <c r="C852" s="12" t="s">
        <v>283</v>
      </c>
      <c r="D852" s="13" t="s">
        <v>1340</v>
      </c>
    </row>
    <row r="853" spans="3:4">
      <c r="C853" s="12" t="s">
        <v>283</v>
      </c>
      <c r="D853" s="13" t="s">
        <v>924</v>
      </c>
    </row>
    <row r="854" spans="3:4">
      <c r="C854" s="12" t="s">
        <v>283</v>
      </c>
      <c r="D854" s="13" t="s">
        <v>1341</v>
      </c>
    </row>
    <row r="855" spans="3:4">
      <c r="C855" s="12" t="s">
        <v>283</v>
      </c>
      <c r="D855" s="13" t="s">
        <v>1342</v>
      </c>
    </row>
    <row r="856" spans="3:4">
      <c r="C856" s="12" t="s">
        <v>283</v>
      </c>
      <c r="D856" s="13" t="s">
        <v>1343</v>
      </c>
    </row>
    <row r="857" spans="3:4">
      <c r="C857" s="12" t="s">
        <v>283</v>
      </c>
      <c r="D857" s="13" t="s">
        <v>1344</v>
      </c>
    </row>
    <row r="858" spans="3:4">
      <c r="C858" s="12" t="s">
        <v>283</v>
      </c>
      <c r="D858" s="13" t="s">
        <v>1345</v>
      </c>
    </row>
    <row r="859" spans="3:4">
      <c r="C859" s="12" t="s">
        <v>283</v>
      </c>
      <c r="D859" s="13" t="s">
        <v>1346</v>
      </c>
    </row>
    <row r="860" spans="3:4">
      <c r="C860" s="12" t="s">
        <v>283</v>
      </c>
      <c r="D860" s="13" t="s">
        <v>1127</v>
      </c>
    </row>
    <row r="861" spans="3:4">
      <c r="C861" s="12" t="s">
        <v>283</v>
      </c>
      <c r="D861" s="13" t="s">
        <v>1347</v>
      </c>
    </row>
    <row r="862" spans="3:4">
      <c r="C862" s="12" t="s">
        <v>283</v>
      </c>
      <c r="D862" s="13" t="s">
        <v>1348</v>
      </c>
    </row>
    <row r="863" spans="3:4">
      <c r="C863" s="12" t="s">
        <v>283</v>
      </c>
      <c r="D863" s="13" t="s">
        <v>1349</v>
      </c>
    </row>
    <row r="864" spans="3:4">
      <c r="C864" s="12" t="s">
        <v>283</v>
      </c>
      <c r="D864" s="13" t="s">
        <v>1350</v>
      </c>
    </row>
    <row r="865" spans="3:4">
      <c r="C865" s="12" t="s">
        <v>283</v>
      </c>
      <c r="D865" s="13" t="s">
        <v>1351</v>
      </c>
    </row>
    <row r="866" spans="3:4">
      <c r="C866" s="12" t="s">
        <v>283</v>
      </c>
      <c r="D866" s="13" t="s">
        <v>1352</v>
      </c>
    </row>
    <row r="867" spans="3:4">
      <c r="C867" s="12" t="s">
        <v>283</v>
      </c>
      <c r="D867" s="13" t="s">
        <v>1353</v>
      </c>
    </row>
    <row r="868" spans="3:4">
      <c r="C868" s="12" t="s">
        <v>283</v>
      </c>
      <c r="D868" s="13" t="s">
        <v>1354</v>
      </c>
    </row>
    <row r="869" spans="3:4">
      <c r="C869" s="12" t="s">
        <v>283</v>
      </c>
      <c r="D869" s="13" t="s">
        <v>1355</v>
      </c>
    </row>
    <row r="870" spans="3:4">
      <c r="C870" s="12" t="s">
        <v>283</v>
      </c>
      <c r="D870" s="13" t="s">
        <v>1356</v>
      </c>
    </row>
    <row r="871" spans="3:4">
      <c r="C871" s="12" t="s">
        <v>283</v>
      </c>
      <c r="D871" s="13" t="s">
        <v>1357</v>
      </c>
    </row>
    <row r="872" spans="3:4">
      <c r="C872" s="12" t="s">
        <v>283</v>
      </c>
      <c r="D872" s="13" t="s">
        <v>1358</v>
      </c>
    </row>
    <row r="873" spans="3:4">
      <c r="C873" s="12" t="s">
        <v>283</v>
      </c>
      <c r="D873" s="13" t="s">
        <v>1359</v>
      </c>
    </row>
    <row r="874" spans="3:4">
      <c r="C874" s="12" t="s">
        <v>283</v>
      </c>
      <c r="D874" s="13" t="s">
        <v>1360</v>
      </c>
    </row>
    <row r="875" spans="3:4">
      <c r="C875" s="12" t="s">
        <v>283</v>
      </c>
      <c r="D875" s="13" t="s">
        <v>1361</v>
      </c>
    </row>
    <row r="876" spans="3:4">
      <c r="C876" s="12" t="s">
        <v>283</v>
      </c>
      <c r="D876" s="13" t="s">
        <v>1362</v>
      </c>
    </row>
    <row r="877" spans="3:4">
      <c r="C877" s="12" t="s">
        <v>283</v>
      </c>
      <c r="D877" s="13" t="s">
        <v>1363</v>
      </c>
    </row>
    <row r="878" spans="3:4">
      <c r="C878" s="12" t="s">
        <v>283</v>
      </c>
      <c r="D878" s="13" t="s">
        <v>1364</v>
      </c>
    </row>
    <row r="879" spans="3:4">
      <c r="C879" s="12" t="s">
        <v>283</v>
      </c>
      <c r="D879" s="13" t="s">
        <v>1365</v>
      </c>
    </row>
    <row r="880" spans="3:4">
      <c r="C880" s="12" t="s">
        <v>283</v>
      </c>
      <c r="D880" s="13" t="s">
        <v>1366</v>
      </c>
    </row>
    <row r="881" spans="3:4">
      <c r="C881" s="12" t="s">
        <v>283</v>
      </c>
      <c r="D881" s="13" t="s">
        <v>1367</v>
      </c>
    </row>
    <row r="882" spans="3:4">
      <c r="C882" s="12" t="s">
        <v>283</v>
      </c>
      <c r="D882" s="13" t="s">
        <v>1368</v>
      </c>
    </row>
    <row r="883" spans="3:4">
      <c r="C883" s="12" t="s">
        <v>283</v>
      </c>
      <c r="D883" s="13" t="s">
        <v>1369</v>
      </c>
    </row>
    <row r="884" spans="3:4">
      <c r="C884" s="12" t="s">
        <v>283</v>
      </c>
      <c r="D884" s="13" t="s">
        <v>1370</v>
      </c>
    </row>
    <row r="885" spans="3:4">
      <c r="C885" s="12" t="s">
        <v>283</v>
      </c>
      <c r="D885" s="13" t="s">
        <v>1371</v>
      </c>
    </row>
    <row r="886" spans="3:4">
      <c r="C886" s="12" t="s">
        <v>283</v>
      </c>
      <c r="D886" s="13" t="s">
        <v>1372</v>
      </c>
    </row>
    <row r="887" spans="3:4">
      <c r="C887" s="12" t="s">
        <v>283</v>
      </c>
      <c r="D887" s="13" t="s">
        <v>1373</v>
      </c>
    </row>
    <row r="888" spans="3:4">
      <c r="C888" s="12" t="s">
        <v>283</v>
      </c>
      <c r="D888" s="13" t="s">
        <v>1374</v>
      </c>
    </row>
    <row r="889" spans="3:4">
      <c r="C889" s="12" t="s">
        <v>283</v>
      </c>
      <c r="D889" s="13" t="s">
        <v>1375</v>
      </c>
    </row>
    <row r="890" spans="3:4">
      <c r="C890" s="12" t="s">
        <v>283</v>
      </c>
      <c r="D890" s="13" t="s">
        <v>1376</v>
      </c>
    </row>
    <row r="891" spans="3:4">
      <c r="C891" s="12" t="s">
        <v>283</v>
      </c>
      <c r="D891" s="13" t="s">
        <v>1377</v>
      </c>
    </row>
    <row r="892" spans="3:4">
      <c r="C892" s="12" t="s">
        <v>283</v>
      </c>
      <c r="D892" s="13" t="s">
        <v>1378</v>
      </c>
    </row>
    <row r="893" spans="3:4">
      <c r="C893" s="12" t="s">
        <v>283</v>
      </c>
      <c r="D893" s="13" t="s">
        <v>1379</v>
      </c>
    </row>
    <row r="894" spans="3:4">
      <c r="C894" s="12" t="s">
        <v>283</v>
      </c>
      <c r="D894" s="13" t="s">
        <v>1380</v>
      </c>
    </row>
    <row r="895" spans="3:4">
      <c r="C895" s="12" t="s">
        <v>283</v>
      </c>
      <c r="D895" s="13" t="s">
        <v>1381</v>
      </c>
    </row>
    <row r="896" spans="3:4">
      <c r="C896" s="12" t="s">
        <v>283</v>
      </c>
      <c r="D896" s="13" t="s">
        <v>1382</v>
      </c>
    </row>
    <row r="897" spans="3:4">
      <c r="C897" s="12" t="s">
        <v>283</v>
      </c>
      <c r="D897" s="13" t="s">
        <v>1383</v>
      </c>
    </row>
    <row r="898" spans="3:4">
      <c r="C898" s="12" t="s">
        <v>283</v>
      </c>
      <c r="D898" s="13" t="s">
        <v>1384</v>
      </c>
    </row>
    <row r="899" spans="3:4">
      <c r="C899" s="12" t="s">
        <v>283</v>
      </c>
      <c r="D899" s="13" t="s">
        <v>1385</v>
      </c>
    </row>
    <row r="900" spans="3:4">
      <c r="C900" s="12" t="s">
        <v>283</v>
      </c>
      <c r="D900" s="13" t="s">
        <v>1386</v>
      </c>
    </row>
    <row r="901" spans="3:4">
      <c r="C901" s="12" t="s">
        <v>283</v>
      </c>
      <c r="D901" s="13" t="s">
        <v>1387</v>
      </c>
    </row>
    <row r="902" spans="3:4">
      <c r="C902" s="12" t="s">
        <v>283</v>
      </c>
      <c r="D902" s="13" t="s">
        <v>575</v>
      </c>
    </row>
    <row r="903" spans="3:4">
      <c r="C903" s="12" t="s">
        <v>283</v>
      </c>
      <c r="D903" s="13" t="s">
        <v>1388</v>
      </c>
    </row>
    <row r="904" spans="3:4">
      <c r="C904" s="12" t="s">
        <v>283</v>
      </c>
      <c r="D904" s="13" t="s">
        <v>1389</v>
      </c>
    </row>
    <row r="905" spans="3:4">
      <c r="C905" s="12" t="s">
        <v>283</v>
      </c>
      <c r="D905" s="13" t="s">
        <v>1390</v>
      </c>
    </row>
    <row r="906" spans="3:4">
      <c r="C906" s="12" t="s">
        <v>283</v>
      </c>
      <c r="D906" s="13" t="s">
        <v>1391</v>
      </c>
    </row>
    <row r="907" spans="3:4">
      <c r="C907" s="12" t="s">
        <v>283</v>
      </c>
      <c r="D907" s="13" t="s">
        <v>1392</v>
      </c>
    </row>
    <row r="908" spans="3:4">
      <c r="C908" s="12" t="s">
        <v>283</v>
      </c>
      <c r="D908" s="13" t="s">
        <v>1133</v>
      </c>
    </row>
    <row r="909" spans="3:4">
      <c r="C909" s="12" t="s">
        <v>283</v>
      </c>
      <c r="D909" s="13" t="s">
        <v>1393</v>
      </c>
    </row>
    <row r="910" spans="3:4">
      <c r="C910" s="12" t="s">
        <v>283</v>
      </c>
      <c r="D910" s="13" t="s">
        <v>1394</v>
      </c>
    </row>
    <row r="911" spans="3:4">
      <c r="C911" s="12" t="s">
        <v>283</v>
      </c>
      <c r="D911" s="13" t="s">
        <v>1395</v>
      </c>
    </row>
    <row r="912" spans="3:4">
      <c r="C912" s="12" t="s">
        <v>283</v>
      </c>
      <c r="D912" s="13" t="s">
        <v>1396</v>
      </c>
    </row>
    <row r="913" spans="3:4">
      <c r="C913" s="12" t="s">
        <v>283</v>
      </c>
      <c r="D913" s="13" t="s">
        <v>1397</v>
      </c>
    </row>
    <row r="914" spans="3:4">
      <c r="C914" s="12" t="s">
        <v>283</v>
      </c>
      <c r="D914" s="13" t="s">
        <v>1398</v>
      </c>
    </row>
    <row r="915" spans="3:4">
      <c r="C915" s="12" t="s">
        <v>283</v>
      </c>
      <c r="D915" s="13" t="s">
        <v>1399</v>
      </c>
    </row>
    <row r="916" spans="3:4">
      <c r="C916" s="12" t="s">
        <v>285</v>
      </c>
      <c r="D916" s="13" t="s">
        <v>648</v>
      </c>
    </row>
    <row r="917" spans="3:4">
      <c r="C917" s="12" t="s">
        <v>285</v>
      </c>
      <c r="D917" s="13" t="s">
        <v>926</v>
      </c>
    </row>
    <row r="918" spans="3:4">
      <c r="C918" s="12" t="s">
        <v>285</v>
      </c>
      <c r="D918" s="13" t="s">
        <v>1400</v>
      </c>
    </row>
    <row r="919" spans="3:4">
      <c r="C919" s="12" t="s">
        <v>285</v>
      </c>
      <c r="D919" s="13" t="s">
        <v>928</v>
      </c>
    </row>
    <row r="920" spans="3:4">
      <c r="C920" s="12" t="s">
        <v>285</v>
      </c>
      <c r="D920" s="13" t="s">
        <v>1401</v>
      </c>
    </row>
    <row r="921" spans="3:4">
      <c r="C921" s="12" t="s">
        <v>285</v>
      </c>
      <c r="D921" s="13" t="s">
        <v>1402</v>
      </c>
    </row>
    <row r="922" spans="3:4">
      <c r="C922" s="12" t="s">
        <v>285</v>
      </c>
      <c r="D922" s="13" t="s">
        <v>1403</v>
      </c>
    </row>
    <row r="923" spans="3:4">
      <c r="C923" s="12" t="s">
        <v>285</v>
      </c>
      <c r="D923" s="13" t="s">
        <v>1404</v>
      </c>
    </row>
    <row r="924" spans="3:4">
      <c r="C924" s="12" t="s">
        <v>285</v>
      </c>
      <c r="D924" s="13" t="s">
        <v>1405</v>
      </c>
    </row>
    <row r="925" spans="3:4">
      <c r="C925" s="12" t="s">
        <v>285</v>
      </c>
      <c r="D925" s="13" t="s">
        <v>1406</v>
      </c>
    </row>
    <row r="926" spans="3:4">
      <c r="C926" s="12" t="s">
        <v>285</v>
      </c>
      <c r="D926" s="13" t="s">
        <v>1407</v>
      </c>
    </row>
    <row r="927" spans="3:4">
      <c r="C927" s="12" t="s">
        <v>285</v>
      </c>
      <c r="D927" s="13" t="s">
        <v>1408</v>
      </c>
    </row>
    <row r="928" spans="3:4">
      <c r="C928" s="12" t="s">
        <v>285</v>
      </c>
      <c r="D928" s="13" t="s">
        <v>931</v>
      </c>
    </row>
    <row r="929" spans="3:4">
      <c r="C929" s="12" t="s">
        <v>285</v>
      </c>
      <c r="D929" s="13" t="s">
        <v>933</v>
      </c>
    </row>
    <row r="930" spans="3:4">
      <c r="C930" s="12" t="s">
        <v>285</v>
      </c>
      <c r="D930" s="13" t="s">
        <v>1409</v>
      </c>
    </row>
    <row r="931" spans="3:4">
      <c r="C931" s="12" t="s">
        <v>285</v>
      </c>
      <c r="D931" s="13" t="s">
        <v>1410</v>
      </c>
    </row>
    <row r="932" spans="3:4">
      <c r="C932" s="12" t="s">
        <v>285</v>
      </c>
      <c r="D932" s="13" t="s">
        <v>1411</v>
      </c>
    </row>
    <row r="933" spans="3:4">
      <c r="C933" s="12" t="s">
        <v>285</v>
      </c>
      <c r="D933" s="13" t="s">
        <v>1412</v>
      </c>
    </row>
    <row r="934" spans="3:4">
      <c r="C934" s="12" t="s">
        <v>285</v>
      </c>
      <c r="D934" s="13" t="s">
        <v>1413</v>
      </c>
    </row>
    <row r="935" spans="3:4">
      <c r="C935" s="12" t="s">
        <v>285</v>
      </c>
      <c r="D935" s="13" t="s">
        <v>1414</v>
      </c>
    </row>
    <row r="936" spans="3:4">
      <c r="C936" s="12" t="s">
        <v>285</v>
      </c>
      <c r="D936" s="13" t="s">
        <v>1415</v>
      </c>
    </row>
    <row r="937" spans="3:4">
      <c r="C937" s="12" t="s">
        <v>285</v>
      </c>
      <c r="D937" s="13" t="s">
        <v>1416</v>
      </c>
    </row>
    <row r="938" spans="3:4">
      <c r="C938" s="12" t="s">
        <v>285</v>
      </c>
      <c r="D938" s="13" t="s">
        <v>1417</v>
      </c>
    </row>
    <row r="939" spans="3:4">
      <c r="C939" s="12" t="s">
        <v>285</v>
      </c>
      <c r="D939" s="13" t="s">
        <v>1418</v>
      </c>
    </row>
    <row r="940" spans="3:4">
      <c r="C940" s="12" t="s">
        <v>285</v>
      </c>
      <c r="D940" s="13" t="s">
        <v>1419</v>
      </c>
    </row>
    <row r="941" spans="3:4">
      <c r="C941" s="12" t="s">
        <v>285</v>
      </c>
      <c r="D941" s="13" t="s">
        <v>1420</v>
      </c>
    </row>
    <row r="942" spans="3:4">
      <c r="C942" s="12" t="s">
        <v>285</v>
      </c>
      <c r="D942" s="13" t="s">
        <v>1421</v>
      </c>
    </row>
    <row r="943" spans="3:4">
      <c r="C943" s="12" t="s">
        <v>285</v>
      </c>
      <c r="D943" s="13" t="s">
        <v>1422</v>
      </c>
    </row>
    <row r="944" spans="3:4">
      <c r="C944" s="12" t="s">
        <v>285</v>
      </c>
      <c r="D944" s="13" t="s">
        <v>1423</v>
      </c>
    </row>
    <row r="945" spans="3:4">
      <c r="C945" s="12" t="s">
        <v>285</v>
      </c>
      <c r="D945" s="13" t="s">
        <v>1424</v>
      </c>
    </row>
    <row r="946" spans="3:4">
      <c r="C946" s="12" t="s">
        <v>285</v>
      </c>
      <c r="D946" s="13" t="s">
        <v>1425</v>
      </c>
    </row>
    <row r="947" spans="3:4">
      <c r="C947" s="12" t="s">
        <v>285</v>
      </c>
      <c r="D947" s="13" t="s">
        <v>575</v>
      </c>
    </row>
    <row r="948" spans="3:4">
      <c r="C948" s="12" t="s">
        <v>285</v>
      </c>
      <c r="D948" s="13" t="s">
        <v>1426</v>
      </c>
    </row>
    <row r="949" spans="3:4">
      <c r="C949" s="12" t="s">
        <v>285</v>
      </c>
      <c r="D949" s="13" t="s">
        <v>1427</v>
      </c>
    </row>
    <row r="950" spans="3:4">
      <c r="C950" s="12" t="s">
        <v>285</v>
      </c>
      <c r="D950" s="13" t="s">
        <v>1428</v>
      </c>
    </row>
    <row r="951" spans="3:4">
      <c r="C951" s="12" t="s">
        <v>285</v>
      </c>
      <c r="D951" s="13" t="s">
        <v>1429</v>
      </c>
    </row>
    <row r="952" spans="3:4">
      <c r="C952" s="12" t="s">
        <v>285</v>
      </c>
      <c r="D952" s="13" t="s">
        <v>1430</v>
      </c>
    </row>
    <row r="953" spans="3:4">
      <c r="C953" s="12" t="s">
        <v>285</v>
      </c>
      <c r="D953" s="13" t="s">
        <v>1431</v>
      </c>
    </row>
    <row r="954" spans="3:4">
      <c r="C954" s="12" t="s">
        <v>285</v>
      </c>
      <c r="D954" s="13" t="s">
        <v>1432</v>
      </c>
    </row>
    <row r="955" spans="3:4">
      <c r="C955" s="12" t="s">
        <v>285</v>
      </c>
      <c r="D955" s="13" t="s">
        <v>1433</v>
      </c>
    </row>
    <row r="956" spans="3:4">
      <c r="C956" s="12" t="s">
        <v>285</v>
      </c>
      <c r="D956" s="13" t="s">
        <v>1434</v>
      </c>
    </row>
    <row r="957" spans="3:4">
      <c r="C957" s="12" t="s">
        <v>285</v>
      </c>
      <c r="D957" s="13" t="s">
        <v>1435</v>
      </c>
    </row>
    <row r="958" spans="3:4">
      <c r="C958" s="12" t="s">
        <v>287</v>
      </c>
      <c r="D958" s="13" t="s">
        <v>650</v>
      </c>
    </row>
    <row r="959" spans="3:4">
      <c r="C959" s="12" t="s">
        <v>287</v>
      </c>
      <c r="D959" s="13" t="s">
        <v>935</v>
      </c>
    </row>
    <row r="960" spans="3:4">
      <c r="C960" s="12" t="s">
        <v>287</v>
      </c>
      <c r="D960" s="13" t="s">
        <v>937</v>
      </c>
    </row>
    <row r="961" spans="3:4">
      <c r="C961" s="12" t="s">
        <v>287</v>
      </c>
      <c r="D961" s="13" t="s">
        <v>1436</v>
      </c>
    </row>
    <row r="962" spans="3:4">
      <c r="C962" s="12" t="s">
        <v>287</v>
      </c>
      <c r="D962" s="13" t="s">
        <v>939</v>
      </c>
    </row>
    <row r="963" spans="3:4">
      <c r="C963" s="12" t="s">
        <v>287</v>
      </c>
      <c r="D963" s="13" t="s">
        <v>941</v>
      </c>
    </row>
    <row r="964" spans="3:4">
      <c r="C964" s="12" t="s">
        <v>287</v>
      </c>
      <c r="D964" s="13" t="s">
        <v>1437</v>
      </c>
    </row>
    <row r="965" spans="3:4">
      <c r="C965" s="12" t="s">
        <v>287</v>
      </c>
      <c r="D965" s="13" t="s">
        <v>943</v>
      </c>
    </row>
    <row r="966" spans="3:4">
      <c r="C966" s="12" t="s">
        <v>287</v>
      </c>
      <c r="D966" s="13" t="s">
        <v>945</v>
      </c>
    </row>
    <row r="967" spans="3:4">
      <c r="C967" s="12" t="s">
        <v>287</v>
      </c>
      <c r="D967" s="13" t="s">
        <v>947</v>
      </c>
    </row>
    <row r="968" spans="3:4">
      <c r="C968" s="12" t="s">
        <v>287</v>
      </c>
      <c r="D968" s="13" t="s">
        <v>949</v>
      </c>
    </row>
    <row r="969" spans="3:4">
      <c r="C969" s="12" t="s">
        <v>287</v>
      </c>
      <c r="D969" s="13" t="s">
        <v>951</v>
      </c>
    </row>
    <row r="970" spans="3:4">
      <c r="C970" s="12" t="s">
        <v>287</v>
      </c>
      <c r="D970" s="13" t="s">
        <v>953</v>
      </c>
    </row>
    <row r="971" spans="3:4">
      <c r="C971" s="12" t="s">
        <v>287</v>
      </c>
      <c r="D971" s="13" t="s">
        <v>955</v>
      </c>
    </row>
    <row r="972" spans="3:4">
      <c r="C972" s="12" t="s">
        <v>287</v>
      </c>
      <c r="D972" s="13" t="s">
        <v>957</v>
      </c>
    </row>
    <row r="973" spans="3:4">
      <c r="C973" s="12" t="s">
        <v>287</v>
      </c>
      <c r="D973" s="13" t="s">
        <v>1438</v>
      </c>
    </row>
    <row r="974" spans="3:4">
      <c r="C974" s="12" t="s">
        <v>287</v>
      </c>
      <c r="D974" s="13" t="s">
        <v>959</v>
      </c>
    </row>
    <row r="975" spans="3:4">
      <c r="C975" s="12" t="s">
        <v>287</v>
      </c>
      <c r="D975" s="13" t="s">
        <v>1439</v>
      </c>
    </row>
    <row r="976" spans="3:4">
      <c r="C976" s="12" t="s">
        <v>287</v>
      </c>
      <c r="D976" s="13" t="s">
        <v>1440</v>
      </c>
    </row>
    <row r="977" spans="3:4">
      <c r="C977" s="12" t="s">
        <v>287</v>
      </c>
      <c r="D977" s="13" t="s">
        <v>1441</v>
      </c>
    </row>
    <row r="978" spans="3:4">
      <c r="C978" s="12" t="s">
        <v>287</v>
      </c>
      <c r="D978" s="13" t="s">
        <v>1442</v>
      </c>
    </row>
    <row r="979" spans="3:4">
      <c r="C979" s="12" t="s">
        <v>287</v>
      </c>
      <c r="D979" s="13" t="s">
        <v>1443</v>
      </c>
    </row>
    <row r="980" spans="3:4">
      <c r="C980" s="12" t="s">
        <v>287</v>
      </c>
      <c r="D980" s="13" t="s">
        <v>1444</v>
      </c>
    </row>
    <row r="981" spans="3:4">
      <c r="C981" s="12" t="s">
        <v>287</v>
      </c>
      <c r="D981" s="13" t="s">
        <v>1445</v>
      </c>
    </row>
    <row r="982" spans="3:4">
      <c r="C982" s="12" t="s">
        <v>287</v>
      </c>
      <c r="D982" s="13" t="s">
        <v>1446</v>
      </c>
    </row>
    <row r="983" spans="3:4">
      <c r="C983" s="12" t="s">
        <v>287</v>
      </c>
      <c r="D983" s="13" t="s">
        <v>1447</v>
      </c>
    </row>
    <row r="984" spans="3:4">
      <c r="C984" s="12" t="s">
        <v>287</v>
      </c>
      <c r="D984" s="13" t="s">
        <v>1448</v>
      </c>
    </row>
    <row r="985" spans="3:4">
      <c r="C985" s="12" t="s">
        <v>287</v>
      </c>
      <c r="D985" s="13" t="s">
        <v>1449</v>
      </c>
    </row>
    <row r="986" spans="3:4">
      <c r="C986" s="12" t="s">
        <v>287</v>
      </c>
      <c r="D986" s="13" t="s">
        <v>961</v>
      </c>
    </row>
    <row r="987" spans="3:4">
      <c r="C987" s="12" t="s">
        <v>287</v>
      </c>
      <c r="D987" s="13" t="s">
        <v>561</v>
      </c>
    </row>
    <row r="988" spans="3:4">
      <c r="C988" s="12" t="s">
        <v>287</v>
      </c>
      <c r="D988" s="13" t="s">
        <v>963</v>
      </c>
    </row>
    <row r="989" spans="3:4">
      <c r="C989" s="12" t="s">
        <v>287</v>
      </c>
      <c r="D989" s="13" t="s">
        <v>965</v>
      </c>
    </row>
    <row r="990" spans="3:4">
      <c r="C990" s="12" t="s">
        <v>287</v>
      </c>
      <c r="D990" s="13" t="s">
        <v>1450</v>
      </c>
    </row>
    <row r="991" spans="3:4">
      <c r="C991" s="12" t="s">
        <v>287</v>
      </c>
      <c r="D991" s="13" t="s">
        <v>967</v>
      </c>
    </row>
    <row r="992" spans="3:4">
      <c r="C992" s="12" t="s">
        <v>287</v>
      </c>
      <c r="D992" s="13" t="s">
        <v>345</v>
      </c>
    </row>
    <row r="993" spans="3:4">
      <c r="C993" s="12" t="s">
        <v>289</v>
      </c>
      <c r="D993" s="13" t="s">
        <v>362</v>
      </c>
    </row>
    <row r="994" spans="3:4">
      <c r="C994" s="12" t="s">
        <v>289</v>
      </c>
      <c r="D994" s="13" t="s">
        <v>970</v>
      </c>
    </row>
    <row r="995" spans="3:4">
      <c r="C995" s="12" t="s">
        <v>289</v>
      </c>
      <c r="D995" s="13" t="s">
        <v>652</v>
      </c>
    </row>
    <row r="996" spans="3:4">
      <c r="C996" s="12" t="s">
        <v>289</v>
      </c>
      <c r="D996" s="13" t="s">
        <v>654</v>
      </c>
    </row>
    <row r="997" spans="3:4">
      <c r="C997" s="12" t="s">
        <v>289</v>
      </c>
      <c r="D997" s="13" t="s">
        <v>1451</v>
      </c>
    </row>
    <row r="998" spans="3:4">
      <c r="C998" s="12" t="s">
        <v>289</v>
      </c>
      <c r="D998" s="13" t="s">
        <v>972</v>
      </c>
    </row>
    <row r="999" spans="3:4">
      <c r="C999" s="12" t="s">
        <v>289</v>
      </c>
      <c r="D999" s="13" t="s">
        <v>657</v>
      </c>
    </row>
    <row r="1000" spans="3:4">
      <c r="C1000" s="12" t="s">
        <v>289</v>
      </c>
      <c r="D1000" s="13" t="s">
        <v>974</v>
      </c>
    </row>
    <row r="1001" spans="3:4">
      <c r="C1001" s="12" t="s">
        <v>289</v>
      </c>
      <c r="D1001" s="13" t="s">
        <v>659</v>
      </c>
    </row>
    <row r="1002" spans="3:4">
      <c r="C1002" s="12" t="s">
        <v>289</v>
      </c>
      <c r="D1002" s="13" t="s">
        <v>661</v>
      </c>
    </row>
    <row r="1003" spans="3:4">
      <c r="C1003" s="12" t="s">
        <v>289</v>
      </c>
      <c r="D1003" s="13" t="s">
        <v>364</v>
      </c>
    </row>
    <row r="1004" spans="3:4">
      <c r="C1004" s="12" t="s">
        <v>289</v>
      </c>
      <c r="D1004" s="13" t="s">
        <v>366</v>
      </c>
    </row>
    <row r="1005" spans="3:4">
      <c r="C1005" s="12" t="s">
        <v>289</v>
      </c>
      <c r="D1005" s="13" t="s">
        <v>663</v>
      </c>
    </row>
    <row r="1006" spans="3:4">
      <c r="C1006" s="12" t="s">
        <v>289</v>
      </c>
      <c r="D1006" s="13" t="s">
        <v>665</v>
      </c>
    </row>
    <row r="1007" spans="3:4">
      <c r="C1007" s="12" t="s">
        <v>289</v>
      </c>
      <c r="D1007" s="13" t="s">
        <v>976</v>
      </c>
    </row>
    <row r="1008" spans="3:4">
      <c r="C1008" s="12" t="s">
        <v>289</v>
      </c>
      <c r="D1008" s="13" t="s">
        <v>667</v>
      </c>
    </row>
    <row r="1009" spans="3:4">
      <c r="C1009" s="12" t="s">
        <v>289</v>
      </c>
      <c r="D1009" s="13" t="s">
        <v>978</v>
      </c>
    </row>
    <row r="1010" spans="3:4">
      <c r="C1010" s="12" t="s">
        <v>289</v>
      </c>
      <c r="D1010" s="13" t="s">
        <v>669</v>
      </c>
    </row>
    <row r="1011" spans="3:4">
      <c r="C1011" s="12" t="s">
        <v>289</v>
      </c>
      <c r="D1011" s="13" t="s">
        <v>980</v>
      </c>
    </row>
    <row r="1012" spans="3:4">
      <c r="C1012" s="12" t="s">
        <v>289</v>
      </c>
      <c r="D1012" s="13" t="s">
        <v>671</v>
      </c>
    </row>
    <row r="1013" spans="3:4">
      <c r="C1013" s="12" t="s">
        <v>289</v>
      </c>
      <c r="D1013" s="13" t="s">
        <v>982</v>
      </c>
    </row>
    <row r="1014" spans="3:4">
      <c r="C1014" s="12" t="s">
        <v>289</v>
      </c>
      <c r="D1014" s="13" t="s">
        <v>984</v>
      </c>
    </row>
    <row r="1015" spans="3:4">
      <c r="C1015" s="12" t="s">
        <v>289</v>
      </c>
      <c r="D1015" s="13" t="s">
        <v>986</v>
      </c>
    </row>
    <row r="1016" spans="3:4">
      <c r="C1016" s="12" t="s">
        <v>289</v>
      </c>
      <c r="D1016" s="13" t="s">
        <v>988</v>
      </c>
    </row>
    <row r="1017" spans="3:4">
      <c r="C1017" s="12" t="s">
        <v>289</v>
      </c>
      <c r="D1017" s="13" t="s">
        <v>492</v>
      </c>
    </row>
    <row r="1018" spans="3:4">
      <c r="C1018" s="12" t="s">
        <v>289</v>
      </c>
      <c r="D1018" s="13" t="s">
        <v>673</v>
      </c>
    </row>
    <row r="1019" spans="3:4">
      <c r="C1019" s="12" t="s">
        <v>289</v>
      </c>
      <c r="D1019" s="13" t="s">
        <v>990</v>
      </c>
    </row>
    <row r="1020" spans="3:4">
      <c r="C1020" s="12" t="s">
        <v>289</v>
      </c>
      <c r="D1020" s="13" t="s">
        <v>675</v>
      </c>
    </row>
    <row r="1021" spans="3:4">
      <c r="C1021" s="12" t="s">
        <v>289</v>
      </c>
      <c r="D1021" s="13" t="s">
        <v>494</v>
      </c>
    </row>
    <row r="1022" spans="3:4">
      <c r="C1022" s="12" t="s">
        <v>289</v>
      </c>
      <c r="D1022" s="13" t="s">
        <v>677</v>
      </c>
    </row>
    <row r="1023" spans="3:4">
      <c r="C1023" s="12" t="s">
        <v>289</v>
      </c>
      <c r="D1023" s="13" t="s">
        <v>992</v>
      </c>
    </row>
    <row r="1024" spans="3:4">
      <c r="C1024" s="12" t="s">
        <v>289</v>
      </c>
      <c r="D1024" s="13" t="s">
        <v>679</v>
      </c>
    </row>
    <row r="1025" spans="3:4">
      <c r="C1025" s="12" t="s">
        <v>289</v>
      </c>
      <c r="D1025" s="13" t="s">
        <v>1452</v>
      </c>
    </row>
    <row r="1026" spans="3:4">
      <c r="C1026" s="12" t="s">
        <v>289</v>
      </c>
      <c r="D1026" s="13" t="s">
        <v>682</v>
      </c>
    </row>
    <row r="1027" spans="3:4">
      <c r="C1027" s="12" t="s">
        <v>289</v>
      </c>
      <c r="D1027" s="13" t="s">
        <v>684</v>
      </c>
    </row>
    <row r="1028" spans="3:4">
      <c r="C1028" s="12" t="s">
        <v>289</v>
      </c>
      <c r="D1028" s="13" t="s">
        <v>1453</v>
      </c>
    </row>
    <row r="1029" spans="3:4">
      <c r="C1029" s="12" t="s">
        <v>289</v>
      </c>
      <c r="D1029" s="13" t="s">
        <v>686</v>
      </c>
    </row>
    <row r="1030" spans="3:4">
      <c r="C1030" s="12" t="s">
        <v>289</v>
      </c>
      <c r="D1030" s="13" t="s">
        <v>688</v>
      </c>
    </row>
    <row r="1031" spans="3:4">
      <c r="C1031" s="12" t="s">
        <v>289</v>
      </c>
      <c r="D1031" s="13" t="s">
        <v>690</v>
      </c>
    </row>
    <row r="1032" spans="3:4">
      <c r="C1032" s="12" t="s">
        <v>289</v>
      </c>
      <c r="D1032" s="13" t="s">
        <v>1454</v>
      </c>
    </row>
    <row r="1033" spans="3:4">
      <c r="C1033" s="12" t="s">
        <v>289</v>
      </c>
      <c r="D1033" s="13" t="s">
        <v>994</v>
      </c>
    </row>
    <row r="1034" spans="3:4">
      <c r="C1034" s="12" t="s">
        <v>289</v>
      </c>
      <c r="D1034" s="13" t="s">
        <v>996</v>
      </c>
    </row>
    <row r="1035" spans="3:4">
      <c r="C1035" s="12" t="s">
        <v>289</v>
      </c>
      <c r="D1035" s="13" t="s">
        <v>692</v>
      </c>
    </row>
    <row r="1036" spans="3:4">
      <c r="C1036" s="12" t="s">
        <v>289</v>
      </c>
      <c r="D1036" s="13" t="s">
        <v>694</v>
      </c>
    </row>
    <row r="1037" spans="3:4">
      <c r="C1037" s="12" t="s">
        <v>289</v>
      </c>
      <c r="D1037" s="13" t="s">
        <v>1455</v>
      </c>
    </row>
    <row r="1038" spans="3:4">
      <c r="C1038" s="12" t="s">
        <v>289</v>
      </c>
      <c r="D1038" s="13" t="s">
        <v>998</v>
      </c>
    </row>
    <row r="1039" spans="3:4">
      <c r="C1039" s="12" t="s">
        <v>289</v>
      </c>
      <c r="D1039" s="13" t="s">
        <v>999</v>
      </c>
    </row>
    <row r="1040" spans="3:4">
      <c r="C1040" s="12" t="s">
        <v>289</v>
      </c>
      <c r="D1040" s="13" t="s">
        <v>1456</v>
      </c>
    </row>
    <row r="1041" spans="3:4">
      <c r="C1041" s="12" t="s">
        <v>289</v>
      </c>
      <c r="D1041" s="13" t="s">
        <v>1300</v>
      </c>
    </row>
    <row r="1042" spans="3:4">
      <c r="C1042" s="12" t="s">
        <v>289</v>
      </c>
      <c r="D1042" s="13" t="s">
        <v>1457</v>
      </c>
    </row>
    <row r="1043" spans="3:4">
      <c r="C1043" s="12" t="s">
        <v>289</v>
      </c>
      <c r="D1043" s="13" t="s">
        <v>1002</v>
      </c>
    </row>
    <row r="1044" spans="3:4">
      <c r="C1044" s="12" t="s">
        <v>289</v>
      </c>
      <c r="D1044" s="13" t="s">
        <v>1004</v>
      </c>
    </row>
    <row r="1045" spans="3:4">
      <c r="C1045" s="12" t="s">
        <v>289</v>
      </c>
      <c r="D1045" s="13" t="s">
        <v>1006</v>
      </c>
    </row>
    <row r="1046" spans="3:4">
      <c r="C1046" s="12" t="s">
        <v>289</v>
      </c>
      <c r="D1046" s="13" t="s">
        <v>1008</v>
      </c>
    </row>
    <row r="1047" spans="3:4">
      <c r="C1047" s="12" t="s">
        <v>291</v>
      </c>
      <c r="D1047" s="13" t="s">
        <v>698</v>
      </c>
    </row>
    <row r="1048" spans="3:4">
      <c r="C1048" s="12" t="s">
        <v>291</v>
      </c>
      <c r="D1048" s="13" t="s">
        <v>700</v>
      </c>
    </row>
    <row r="1049" spans="3:4">
      <c r="C1049" s="12" t="s">
        <v>291</v>
      </c>
      <c r="D1049" s="13" t="s">
        <v>1458</v>
      </c>
    </row>
    <row r="1050" spans="3:4">
      <c r="C1050" s="12" t="s">
        <v>291</v>
      </c>
      <c r="D1050" s="13" t="s">
        <v>1459</v>
      </c>
    </row>
    <row r="1051" spans="3:4">
      <c r="C1051" s="12" t="s">
        <v>291</v>
      </c>
      <c r="D1051" s="13" t="s">
        <v>702</v>
      </c>
    </row>
    <row r="1052" spans="3:4">
      <c r="C1052" s="12" t="s">
        <v>291</v>
      </c>
      <c r="D1052" s="13" t="s">
        <v>704</v>
      </c>
    </row>
    <row r="1053" spans="3:4">
      <c r="C1053" s="12" t="s">
        <v>291</v>
      </c>
      <c r="D1053" s="13" t="s">
        <v>1010</v>
      </c>
    </row>
    <row r="1054" spans="3:4">
      <c r="C1054" s="12" t="s">
        <v>291</v>
      </c>
      <c r="D1054" s="13" t="s">
        <v>1460</v>
      </c>
    </row>
    <row r="1055" spans="3:4">
      <c r="C1055" s="12" t="s">
        <v>291</v>
      </c>
      <c r="D1055" s="13" t="s">
        <v>706</v>
      </c>
    </row>
    <row r="1056" spans="3:4">
      <c r="C1056" s="12" t="s">
        <v>291</v>
      </c>
      <c r="D1056" s="13" t="s">
        <v>1461</v>
      </c>
    </row>
    <row r="1057" spans="3:4">
      <c r="C1057" s="12" t="s">
        <v>291</v>
      </c>
      <c r="D1057" s="13" t="s">
        <v>1462</v>
      </c>
    </row>
    <row r="1058" spans="3:4">
      <c r="C1058" s="12" t="s">
        <v>291</v>
      </c>
      <c r="D1058" s="13" t="s">
        <v>1012</v>
      </c>
    </row>
    <row r="1059" spans="3:4">
      <c r="C1059" s="12" t="s">
        <v>291</v>
      </c>
      <c r="D1059" s="13" t="s">
        <v>1463</v>
      </c>
    </row>
    <row r="1060" spans="3:4">
      <c r="C1060" s="12" t="s">
        <v>291</v>
      </c>
      <c r="D1060" s="13" t="s">
        <v>1014</v>
      </c>
    </row>
    <row r="1061" spans="3:4">
      <c r="C1061" s="12" t="s">
        <v>291</v>
      </c>
      <c r="D1061" s="13" t="s">
        <v>1016</v>
      </c>
    </row>
    <row r="1062" spans="3:4">
      <c r="C1062" s="12" t="s">
        <v>291</v>
      </c>
      <c r="D1062" s="13" t="s">
        <v>1018</v>
      </c>
    </row>
    <row r="1063" spans="3:4">
      <c r="C1063" s="12" t="s">
        <v>291</v>
      </c>
      <c r="D1063" s="13" t="s">
        <v>1020</v>
      </c>
    </row>
    <row r="1064" spans="3:4">
      <c r="C1064" s="12" t="s">
        <v>291</v>
      </c>
      <c r="D1064" s="13" t="s">
        <v>907</v>
      </c>
    </row>
    <row r="1065" spans="3:4">
      <c r="C1065" s="12" t="s">
        <v>291</v>
      </c>
      <c r="D1065" s="13" t="s">
        <v>1023</v>
      </c>
    </row>
    <row r="1066" spans="3:4">
      <c r="C1066" s="12" t="s">
        <v>291</v>
      </c>
      <c r="D1066" s="13" t="s">
        <v>1464</v>
      </c>
    </row>
    <row r="1067" spans="3:4">
      <c r="C1067" s="12" t="s">
        <v>291</v>
      </c>
      <c r="D1067" s="13" t="s">
        <v>1139</v>
      </c>
    </row>
    <row r="1068" spans="3:4">
      <c r="C1068" s="12" t="s">
        <v>291</v>
      </c>
      <c r="D1068" s="13" t="s">
        <v>1465</v>
      </c>
    </row>
    <row r="1069" spans="3:4">
      <c r="C1069" s="12" t="s">
        <v>291</v>
      </c>
      <c r="D1069" s="13" t="s">
        <v>1466</v>
      </c>
    </row>
    <row r="1070" spans="3:4">
      <c r="C1070" s="12" t="s">
        <v>291</v>
      </c>
      <c r="D1070" s="13" t="s">
        <v>1467</v>
      </c>
    </row>
    <row r="1071" spans="3:4">
      <c r="C1071" s="12" t="s">
        <v>291</v>
      </c>
      <c r="D1071" s="13" t="s">
        <v>1468</v>
      </c>
    </row>
    <row r="1072" spans="3:4">
      <c r="C1072" s="12" t="s">
        <v>291</v>
      </c>
      <c r="D1072" s="13" t="s">
        <v>1469</v>
      </c>
    </row>
    <row r="1073" spans="3:4">
      <c r="C1073" s="12" t="s">
        <v>291</v>
      </c>
      <c r="D1073" s="13" t="s">
        <v>1470</v>
      </c>
    </row>
    <row r="1074" spans="3:4">
      <c r="C1074" s="12" t="s">
        <v>291</v>
      </c>
      <c r="D1074" s="13" t="s">
        <v>1471</v>
      </c>
    </row>
    <row r="1075" spans="3:4">
      <c r="C1075" s="12" t="s">
        <v>291</v>
      </c>
      <c r="D1075" s="13" t="s">
        <v>1472</v>
      </c>
    </row>
    <row r="1076" spans="3:4">
      <c r="C1076" s="12" t="s">
        <v>294</v>
      </c>
      <c r="D1076" s="13" t="s">
        <v>497</v>
      </c>
    </row>
    <row r="1077" spans="3:4">
      <c r="C1077" s="12" t="s">
        <v>294</v>
      </c>
      <c r="D1077" s="13" t="s">
        <v>708</v>
      </c>
    </row>
    <row r="1078" spans="3:4">
      <c r="C1078" s="12" t="s">
        <v>294</v>
      </c>
      <c r="D1078" s="13" t="s">
        <v>1025</v>
      </c>
    </row>
    <row r="1079" spans="3:4">
      <c r="C1079" s="12" t="s">
        <v>294</v>
      </c>
      <c r="D1079" s="13" t="s">
        <v>1473</v>
      </c>
    </row>
    <row r="1080" spans="3:4">
      <c r="C1080" s="12" t="s">
        <v>294</v>
      </c>
      <c r="D1080" s="13" t="s">
        <v>499</v>
      </c>
    </row>
    <row r="1081" spans="3:4">
      <c r="C1081" s="12" t="s">
        <v>294</v>
      </c>
      <c r="D1081" s="13" t="s">
        <v>710</v>
      </c>
    </row>
    <row r="1082" spans="3:4">
      <c r="C1082" s="12" t="s">
        <v>294</v>
      </c>
      <c r="D1082" s="13" t="s">
        <v>1474</v>
      </c>
    </row>
    <row r="1083" spans="3:4">
      <c r="C1083" s="12" t="s">
        <v>294</v>
      </c>
      <c r="D1083" s="13" t="s">
        <v>712</v>
      </c>
    </row>
    <row r="1084" spans="3:4">
      <c r="C1084" s="12" t="s">
        <v>294</v>
      </c>
      <c r="D1084" s="13" t="s">
        <v>1028</v>
      </c>
    </row>
    <row r="1085" spans="3:4">
      <c r="C1085" s="12" t="s">
        <v>294</v>
      </c>
      <c r="D1085" s="13" t="s">
        <v>1030</v>
      </c>
    </row>
    <row r="1086" spans="3:4">
      <c r="C1086" s="12" t="s">
        <v>294</v>
      </c>
      <c r="D1086" s="13" t="s">
        <v>1475</v>
      </c>
    </row>
    <row r="1087" spans="3:4">
      <c r="C1087" s="12" t="s">
        <v>294</v>
      </c>
      <c r="D1087" s="13" t="s">
        <v>1033</v>
      </c>
    </row>
    <row r="1088" spans="3:4">
      <c r="C1088" s="12" t="s">
        <v>294</v>
      </c>
      <c r="D1088" s="13" t="s">
        <v>1476</v>
      </c>
    </row>
    <row r="1089" spans="3:4">
      <c r="C1089" s="12" t="s">
        <v>294</v>
      </c>
      <c r="D1089" s="13" t="s">
        <v>1477</v>
      </c>
    </row>
    <row r="1090" spans="3:4">
      <c r="C1090" s="12" t="s">
        <v>294</v>
      </c>
      <c r="D1090" s="13" t="s">
        <v>1478</v>
      </c>
    </row>
    <row r="1091" spans="3:4">
      <c r="C1091" s="12" t="s">
        <v>294</v>
      </c>
      <c r="D1091" s="13" t="s">
        <v>1479</v>
      </c>
    </row>
    <row r="1092" spans="3:4">
      <c r="C1092" s="12" t="s">
        <v>294</v>
      </c>
      <c r="D1092" s="13" t="s">
        <v>1480</v>
      </c>
    </row>
    <row r="1093" spans="3:4">
      <c r="C1093" s="12" t="s">
        <v>294</v>
      </c>
      <c r="D1093" s="13" t="s">
        <v>1481</v>
      </c>
    </row>
    <row r="1094" spans="3:4">
      <c r="C1094" s="12" t="s">
        <v>294</v>
      </c>
      <c r="D1094" s="13" t="s">
        <v>1482</v>
      </c>
    </row>
    <row r="1095" spans="3:4">
      <c r="C1095" s="12" t="s">
        <v>296</v>
      </c>
      <c r="D1095" s="13" t="s">
        <v>502</v>
      </c>
    </row>
    <row r="1096" spans="3:4">
      <c r="C1096" s="12" t="s">
        <v>296</v>
      </c>
      <c r="D1096" s="13" t="s">
        <v>1483</v>
      </c>
    </row>
    <row r="1097" spans="3:4">
      <c r="C1097" s="12" t="s">
        <v>296</v>
      </c>
      <c r="D1097" s="13" t="s">
        <v>1484</v>
      </c>
    </row>
    <row r="1098" spans="3:4">
      <c r="C1098" s="12" t="s">
        <v>296</v>
      </c>
      <c r="D1098" s="13" t="s">
        <v>1485</v>
      </c>
    </row>
    <row r="1099" spans="3:4">
      <c r="C1099" s="12" t="s">
        <v>296</v>
      </c>
      <c r="D1099" s="13" t="s">
        <v>714</v>
      </c>
    </row>
    <row r="1100" spans="3:4">
      <c r="C1100" s="12" t="s">
        <v>296</v>
      </c>
      <c r="D1100" s="13" t="s">
        <v>1486</v>
      </c>
    </row>
    <row r="1101" spans="3:4">
      <c r="C1101" s="12" t="s">
        <v>296</v>
      </c>
      <c r="D1101" s="13" t="s">
        <v>716</v>
      </c>
    </row>
    <row r="1102" spans="3:4">
      <c r="C1102" s="12" t="s">
        <v>296</v>
      </c>
      <c r="D1102" s="13" t="s">
        <v>718</v>
      </c>
    </row>
    <row r="1103" spans="3:4">
      <c r="C1103" s="12" t="s">
        <v>296</v>
      </c>
      <c r="D1103" s="13" t="s">
        <v>720</v>
      </c>
    </row>
    <row r="1104" spans="3:4">
      <c r="C1104" s="12" t="s">
        <v>296</v>
      </c>
      <c r="D1104" s="13" t="s">
        <v>504</v>
      </c>
    </row>
    <row r="1105" spans="3:4">
      <c r="C1105" s="12" t="s">
        <v>296</v>
      </c>
      <c r="D1105" s="13" t="s">
        <v>722</v>
      </c>
    </row>
    <row r="1106" spans="3:4">
      <c r="C1106" s="12" t="s">
        <v>296</v>
      </c>
      <c r="D1106" s="13" t="s">
        <v>724</v>
      </c>
    </row>
    <row r="1107" spans="3:4">
      <c r="C1107" s="12" t="s">
        <v>296</v>
      </c>
      <c r="D1107" s="13" t="s">
        <v>1487</v>
      </c>
    </row>
    <row r="1108" spans="3:4">
      <c r="C1108" s="12" t="s">
        <v>296</v>
      </c>
      <c r="D1108" s="13" t="s">
        <v>1488</v>
      </c>
    </row>
    <row r="1109" spans="3:4">
      <c r="C1109" s="12" t="s">
        <v>296</v>
      </c>
      <c r="D1109" s="13" t="s">
        <v>726</v>
      </c>
    </row>
    <row r="1110" spans="3:4">
      <c r="C1110" s="12" t="s">
        <v>296</v>
      </c>
      <c r="D1110" s="13" t="s">
        <v>728</v>
      </c>
    </row>
    <row r="1111" spans="3:4">
      <c r="C1111" s="12" t="s">
        <v>296</v>
      </c>
      <c r="D1111" s="13" t="s">
        <v>1037</v>
      </c>
    </row>
    <row r="1112" spans="3:4">
      <c r="C1112" s="12" t="s">
        <v>296</v>
      </c>
      <c r="D1112" s="13" t="s">
        <v>1489</v>
      </c>
    </row>
    <row r="1113" spans="3:4">
      <c r="C1113" s="12" t="s">
        <v>296</v>
      </c>
      <c r="D1113" s="13" t="s">
        <v>1490</v>
      </c>
    </row>
    <row r="1114" spans="3:4">
      <c r="C1114" s="12" t="s">
        <v>296</v>
      </c>
      <c r="D1114" s="13" t="s">
        <v>1491</v>
      </c>
    </row>
    <row r="1115" spans="3:4">
      <c r="C1115" s="12" t="s">
        <v>296</v>
      </c>
      <c r="D1115" s="13" t="s">
        <v>1492</v>
      </c>
    </row>
    <row r="1116" spans="3:4">
      <c r="C1116" s="12" t="s">
        <v>296</v>
      </c>
      <c r="D1116" s="13" t="s">
        <v>730</v>
      </c>
    </row>
    <row r="1117" spans="3:4">
      <c r="C1117" s="12" t="s">
        <v>296</v>
      </c>
      <c r="D1117" s="13" t="s">
        <v>1493</v>
      </c>
    </row>
    <row r="1118" spans="3:4">
      <c r="C1118" s="12" t="s">
        <v>296</v>
      </c>
      <c r="D1118" s="13" t="s">
        <v>1494</v>
      </c>
    </row>
    <row r="1119" spans="3:4">
      <c r="C1119" s="12" t="s">
        <v>296</v>
      </c>
      <c r="D1119" s="13" t="s">
        <v>1495</v>
      </c>
    </row>
    <row r="1120" spans="3:4">
      <c r="C1120" s="12" t="s">
        <v>296</v>
      </c>
      <c r="D1120" s="13" t="s">
        <v>1496</v>
      </c>
    </row>
    <row r="1121" spans="3:4">
      <c r="C1121" s="12" t="s">
        <v>298</v>
      </c>
      <c r="D1121" s="13" t="s">
        <v>1497</v>
      </c>
    </row>
    <row r="1122" spans="3:4">
      <c r="C1122" s="12" t="s">
        <v>298</v>
      </c>
      <c r="D1122" s="13" t="s">
        <v>506</v>
      </c>
    </row>
    <row r="1123" spans="3:4">
      <c r="C1123" s="12" t="s">
        <v>298</v>
      </c>
      <c r="D1123" s="13" t="s">
        <v>732</v>
      </c>
    </row>
    <row r="1124" spans="3:4">
      <c r="C1124" s="12" t="s">
        <v>298</v>
      </c>
      <c r="D1124" s="13" t="s">
        <v>409</v>
      </c>
    </row>
    <row r="1125" spans="3:4">
      <c r="C1125" s="12" t="s">
        <v>298</v>
      </c>
      <c r="D1125" s="13" t="s">
        <v>411</v>
      </c>
    </row>
    <row r="1126" spans="3:4">
      <c r="C1126" s="12" t="s">
        <v>298</v>
      </c>
      <c r="D1126" s="13" t="s">
        <v>413</v>
      </c>
    </row>
    <row r="1127" spans="3:4">
      <c r="C1127" s="12" t="s">
        <v>298</v>
      </c>
      <c r="D1127" s="13" t="s">
        <v>734</v>
      </c>
    </row>
    <row r="1128" spans="3:4">
      <c r="C1128" s="12" t="s">
        <v>298</v>
      </c>
      <c r="D1128" s="13" t="s">
        <v>415</v>
      </c>
    </row>
    <row r="1129" spans="3:4">
      <c r="C1129" s="12" t="s">
        <v>298</v>
      </c>
      <c r="D1129" s="13" t="s">
        <v>736</v>
      </c>
    </row>
    <row r="1130" spans="3:4">
      <c r="C1130" s="12" t="s">
        <v>298</v>
      </c>
      <c r="D1130" s="13" t="s">
        <v>368</v>
      </c>
    </row>
    <row r="1131" spans="3:4">
      <c r="C1131" s="12" t="s">
        <v>298</v>
      </c>
      <c r="D1131" s="13" t="s">
        <v>508</v>
      </c>
    </row>
    <row r="1132" spans="3:4">
      <c r="C1132" s="12" t="s">
        <v>298</v>
      </c>
      <c r="D1132" s="13" t="s">
        <v>510</v>
      </c>
    </row>
    <row r="1133" spans="3:4">
      <c r="C1133" s="12" t="s">
        <v>298</v>
      </c>
      <c r="D1133" s="13" t="s">
        <v>512</v>
      </c>
    </row>
    <row r="1134" spans="3:4">
      <c r="C1134" s="12" t="s">
        <v>298</v>
      </c>
      <c r="D1134" s="13" t="s">
        <v>738</v>
      </c>
    </row>
    <row r="1135" spans="3:4">
      <c r="C1135" s="12" t="s">
        <v>298</v>
      </c>
      <c r="D1135" s="13" t="s">
        <v>740</v>
      </c>
    </row>
    <row r="1136" spans="3:4">
      <c r="C1136" s="12" t="s">
        <v>298</v>
      </c>
      <c r="D1136" s="13" t="s">
        <v>417</v>
      </c>
    </row>
    <row r="1137" spans="3:4">
      <c r="C1137" s="12" t="s">
        <v>298</v>
      </c>
      <c r="D1137" s="13" t="s">
        <v>742</v>
      </c>
    </row>
    <row r="1138" spans="3:4">
      <c r="C1138" s="12" t="s">
        <v>298</v>
      </c>
      <c r="D1138" s="13" t="s">
        <v>514</v>
      </c>
    </row>
    <row r="1139" spans="3:4">
      <c r="C1139" s="12" t="s">
        <v>298</v>
      </c>
      <c r="D1139" s="13" t="s">
        <v>370</v>
      </c>
    </row>
    <row r="1140" spans="3:4">
      <c r="C1140" s="12" t="s">
        <v>298</v>
      </c>
      <c r="D1140" s="13" t="s">
        <v>744</v>
      </c>
    </row>
    <row r="1141" spans="3:4">
      <c r="C1141" s="12" t="s">
        <v>298</v>
      </c>
      <c r="D1141" s="13" t="s">
        <v>419</v>
      </c>
    </row>
    <row r="1142" spans="3:4">
      <c r="C1142" s="12" t="s">
        <v>298</v>
      </c>
      <c r="D1142" s="13" t="s">
        <v>746</v>
      </c>
    </row>
    <row r="1143" spans="3:4">
      <c r="C1143" s="12" t="s">
        <v>298</v>
      </c>
      <c r="D1143" s="13" t="s">
        <v>748</v>
      </c>
    </row>
    <row r="1144" spans="3:4">
      <c r="C1144" s="12" t="s">
        <v>298</v>
      </c>
      <c r="D1144" s="13" t="s">
        <v>372</v>
      </c>
    </row>
    <row r="1145" spans="3:4">
      <c r="C1145" s="12" t="s">
        <v>298</v>
      </c>
      <c r="D1145" s="13" t="s">
        <v>516</v>
      </c>
    </row>
    <row r="1146" spans="3:4">
      <c r="C1146" s="12" t="s">
        <v>298</v>
      </c>
      <c r="D1146" s="13" t="s">
        <v>518</v>
      </c>
    </row>
    <row r="1147" spans="3:4">
      <c r="C1147" s="12" t="s">
        <v>298</v>
      </c>
      <c r="D1147" s="13" t="s">
        <v>750</v>
      </c>
    </row>
    <row r="1148" spans="3:4">
      <c r="C1148" s="12" t="s">
        <v>298</v>
      </c>
      <c r="D1148" s="13" t="s">
        <v>520</v>
      </c>
    </row>
    <row r="1149" spans="3:4">
      <c r="C1149" s="12" t="s">
        <v>298</v>
      </c>
      <c r="D1149" s="13" t="s">
        <v>752</v>
      </c>
    </row>
    <row r="1150" spans="3:4">
      <c r="C1150" s="12" t="s">
        <v>298</v>
      </c>
      <c r="D1150" s="13" t="s">
        <v>421</v>
      </c>
    </row>
    <row r="1151" spans="3:4">
      <c r="C1151" s="12" t="s">
        <v>298</v>
      </c>
      <c r="D1151" s="13" t="s">
        <v>522</v>
      </c>
    </row>
    <row r="1152" spans="3:4">
      <c r="C1152" s="12" t="s">
        <v>298</v>
      </c>
      <c r="D1152" s="13" t="s">
        <v>754</v>
      </c>
    </row>
    <row r="1153" spans="3:4">
      <c r="C1153" s="12" t="s">
        <v>298</v>
      </c>
      <c r="D1153" s="13" t="s">
        <v>756</v>
      </c>
    </row>
    <row r="1154" spans="3:4">
      <c r="C1154" s="12" t="s">
        <v>298</v>
      </c>
      <c r="D1154" s="13" t="s">
        <v>758</v>
      </c>
    </row>
    <row r="1155" spans="3:4">
      <c r="C1155" s="12" t="s">
        <v>298</v>
      </c>
      <c r="D1155" s="13" t="s">
        <v>760</v>
      </c>
    </row>
    <row r="1156" spans="3:4">
      <c r="C1156" s="12" t="s">
        <v>298</v>
      </c>
      <c r="D1156" s="13" t="s">
        <v>761</v>
      </c>
    </row>
    <row r="1157" spans="3:4">
      <c r="C1157" s="12" t="s">
        <v>298</v>
      </c>
      <c r="D1157" s="13" t="s">
        <v>763</v>
      </c>
    </row>
    <row r="1158" spans="3:4">
      <c r="C1158" s="12" t="s">
        <v>298</v>
      </c>
      <c r="D1158" s="13" t="s">
        <v>765</v>
      </c>
    </row>
    <row r="1159" spans="3:4">
      <c r="C1159" s="12" t="s">
        <v>298</v>
      </c>
      <c r="D1159" s="13" t="s">
        <v>767</v>
      </c>
    </row>
    <row r="1160" spans="3:4">
      <c r="C1160" s="12" t="s">
        <v>298</v>
      </c>
      <c r="D1160" s="13" t="s">
        <v>769</v>
      </c>
    </row>
    <row r="1161" spans="3:4">
      <c r="C1161" s="12" t="s">
        <v>298</v>
      </c>
      <c r="D1161" s="13" t="s">
        <v>771</v>
      </c>
    </row>
    <row r="1162" spans="3:4">
      <c r="C1162" s="12" t="s">
        <v>298</v>
      </c>
      <c r="D1162" s="13" t="s">
        <v>773</v>
      </c>
    </row>
    <row r="1163" spans="3:4">
      <c r="C1163" s="12" t="s">
        <v>298</v>
      </c>
      <c r="D1163" s="13" t="s">
        <v>775</v>
      </c>
    </row>
    <row r="1164" spans="3:4">
      <c r="C1164" s="12" t="s">
        <v>300</v>
      </c>
      <c r="D1164" s="13" t="s">
        <v>423</v>
      </c>
    </row>
    <row r="1165" spans="3:4">
      <c r="C1165" s="12" t="s">
        <v>300</v>
      </c>
      <c r="D1165" s="13" t="s">
        <v>1039</v>
      </c>
    </row>
    <row r="1166" spans="3:4">
      <c r="C1166" s="12" t="s">
        <v>300</v>
      </c>
      <c r="D1166" s="13" t="s">
        <v>524</v>
      </c>
    </row>
    <row r="1167" spans="3:4">
      <c r="C1167" s="12" t="s">
        <v>300</v>
      </c>
      <c r="D1167" s="13" t="s">
        <v>777</v>
      </c>
    </row>
    <row r="1168" spans="3:4">
      <c r="C1168" s="12" t="s">
        <v>300</v>
      </c>
      <c r="D1168" s="13" t="s">
        <v>374</v>
      </c>
    </row>
    <row r="1169" spans="3:4">
      <c r="C1169" s="12" t="s">
        <v>300</v>
      </c>
      <c r="D1169" s="13" t="s">
        <v>1498</v>
      </c>
    </row>
    <row r="1170" spans="3:4">
      <c r="C1170" s="12" t="s">
        <v>300</v>
      </c>
      <c r="D1170" s="13" t="s">
        <v>376</v>
      </c>
    </row>
    <row r="1171" spans="3:4">
      <c r="C1171" s="12" t="s">
        <v>300</v>
      </c>
      <c r="D1171" s="13" t="s">
        <v>526</v>
      </c>
    </row>
    <row r="1172" spans="3:4">
      <c r="C1172" s="12" t="s">
        <v>300</v>
      </c>
      <c r="D1172" s="13" t="s">
        <v>1499</v>
      </c>
    </row>
    <row r="1173" spans="3:4">
      <c r="C1173" s="12" t="s">
        <v>300</v>
      </c>
      <c r="D1173" s="13" t="s">
        <v>1500</v>
      </c>
    </row>
    <row r="1174" spans="3:4">
      <c r="C1174" s="12" t="s">
        <v>300</v>
      </c>
      <c r="D1174" s="13" t="s">
        <v>1041</v>
      </c>
    </row>
    <row r="1175" spans="3:4">
      <c r="C1175" s="12" t="s">
        <v>300</v>
      </c>
      <c r="D1175" s="13" t="s">
        <v>1501</v>
      </c>
    </row>
    <row r="1176" spans="3:4">
      <c r="C1176" s="12" t="s">
        <v>300</v>
      </c>
      <c r="D1176" s="13" t="s">
        <v>1502</v>
      </c>
    </row>
    <row r="1177" spans="3:4">
      <c r="C1177" s="12" t="s">
        <v>300</v>
      </c>
      <c r="D1177" s="13" t="s">
        <v>378</v>
      </c>
    </row>
    <row r="1178" spans="3:4">
      <c r="C1178" s="12" t="s">
        <v>300</v>
      </c>
      <c r="D1178" s="13" t="s">
        <v>1043</v>
      </c>
    </row>
    <row r="1179" spans="3:4">
      <c r="C1179" s="12" t="s">
        <v>300</v>
      </c>
      <c r="D1179" s="13" t="s">
        <v>1045</v>
      </c>
    </row>
    <row r="1180" spans="3:4">
      <c r="C1180" s="12" t="s">
        <v>300</v>
      </c>
      <c r="D1180" s="13" t="s">
        <v>528</v>
      </c>
    </row>
    <row r="1181" spans="3:4">
      <c r="C1181" s="12" t="s">
        <v>300</v>
      </c>
      <c r="D1181" s="13" t="s">
        <v>1503</v>
      </c>
    </row>
    <row r="1182" spans="3:4">
      <c r="C1182" s="12" t="s">
        <v>300</v>
      </c>
      <c r="D1182" s="13" t="s">
        <v>530</v>
      </c>
    </row>
    <row r="1183" spans="3:4">
      <c r="C1183" s="12" t="s">
        <v>300</v>
      </c>
      <c r="D1183" s="13" t="s">
        <v>1504</v>
      </c>
    </row>
    <row r="1184" spans="3:4">
      <c r="C1184" s="12" t="s">
        <v>300</v>
      </c>
      <c r="D1184" s="13" t="s">
        <v>1505</v>
      </c>
    </row>
    <row r="1185" spans="3:4">
      <c r="C1185" s="12" t="s">
        <v>300</v>
      </c>
      <c r="D1185" s="13" t="s">
        <v>1506</v>
      </c>
    </row>
    <row r="1186" spans="3:4">
      <c r="C1186" s="12" t="s">
        <v>300</v>
      </c>
      <c r="D1186" s="13" t="s">
        <v>1507</v>
      </c>
    </row>
    <row r="1187" spans="3:4">
      <c r="C1187" s="12" t="s">
        <v>300</v>
      </c>
      <c r="D1187" s="13" t="s">
        <v>1508</v>
      </c>
    </row>
    <row r="1188" spans="3:4">
      <c r="C1188" s="12" t="s">
        <v>300</v>
      </c>
      <c r="D1188" s="13" t="s">
        <v>1509</v>
      </c>
    </row>
    <row r="1189" spans="3:4">
      <c r="C1189" s="12" t="s">
        <v>300</v>
      </c>
      <c r="D1189" s="13" t="s">
        <v>1510</v>
      </c>
    </row>
    <row r="1190" spans="3:4">
      <c r="C1190" s="12" t="s">
        <v>300</v>
      </c>
      <c r="D1190" s="13" t="s">
        <v>1511</v>
      </c>
    </row>
    <row r="1191" spans="3:4">
      <c r="C1191" s="12" t="s">
        <v>300</v>
      </c>
      <c r="D1191" s="13" t="s">
        <v>1512</v>
      </c>
    </row>
    <row r="1192" spans="3:4">
      <c r="C1192" s="12" t="s">
        <v>300</v>
      </c>
      <c r="D1192" s="13" t="s">
        <v>1513</v>
      </c>
    </row>
    <row r="1193" spans="3:4">
      <c r="C1193" s="12" t="s">
        <v>300</v>
      </c>
      <c r="D1193" s="13" t="s">
        <v>779</v>
      </c>
    </row>
    <row r="1194" spans="3:4">
      <c r="C1194" s="12" t="s">
        <v>300</v>
      </c>
      <c r="D1194" s="13" t="s">
        <v>1514</v>
      </c>
    </row>
    <row r="1195" spans="3:4">
      <c r="C1195" s="12" t="s">
        <v>300</v>
      </c>
      <c r="D1195" s="13" t="s">
        <v>1047</v>
      </c>
    </row>
    <row r="1196" spans="3:4">
      <c r="C1196" s="12" t="s">
        <v>300</v>
      </c>
      <c r="D1196" s="13" t="s">
        <v>1048</v>
      </c>
    </row>
    <row r="1197" spans="3:4">
      <c r="C1197" s="12" t="s">
        <v>300</v>
      </c>
      <c r="D1197" s="13" t="s">
        <v>1515</v>
      </c>
    </row>
    <row r="1198" spans="3:4">
      <c r="C1198" s="12" t="s">
        <v>300</v>
      </c>
      <c r="D1198" s="13" t="s">
        <v>1516</v>
      </c>
    </row>
    <row r="1199" spans="3:4">
      <c r="C1199" s="12" t="s">
        <v>300</v>
      </c>
      <c r="D1199" s="13" t="s">
        <v>1517</v>
      </c>
    </row>
    <row r="1200" spans="3:4">
      <c r="C1200" s="12" t="s">
        <v>300</v>
      </c>
      <c r="D1200" s="13" t="s">
        <v>771</v>
      </c>
    </row>
    <row r="1201" spans="3:4">
      <c r="C1201" s="12" t="s">
        <v>300</v>
      </c>
      <c r="D1201" s="13" t="s">
        <v>1518</v>
      </c>
    </row>
    <row r="1202" spans="3:4">
      <c r="C1202" s="12" t="s">
        <v>300</v>
      </c>
      <c r="D1202" s="13" t="s">
        <v>1519</v>
      </c>
    </row>
    <row r="1203" spans="3:4">
      <c r="C1203" s="12" t="s">
        <v>300</v>
      </c>
      <c r="D1203" s="13" t="s">
        <v>1520</v>
      </c>
    </row>
    <row r="1204" spans="3:4">
      <c r="C1204" s="12" t="s">
        <v>300</v>
      </c>
      <c r="D1204" s="13" t="s">
        <v>1521</v>
      </c>
    </row>
    <row r="1205" spans="3:4">
      <c r="C1205" s="12" t="s">
        <v>302</v>
      </c>
      <c r="D1205" s="13" t="s">
        <v>781</v>
      </c>
    </row>
    <row r="1206" spans="3:4">
      <c r="C1206" s="12" t="s">
        <v>302</v>
      </c>
      <c r="D1206" s="13" t="s">
        <v>1049</v>
      </c>
    </row>
    <row r="1207" spans="3:4">
      <c r="C1207" s="12" t="s">
        <v>302</v>
      </c>
      <c r="D1207" s="13" t="s">
        <v>783</v>
      </c>
    </row>
    <row r="1208" spans="3:4">
      <c r="C1208" s="12" t="s">
        <v>302</v>
      </c>
      <c r="D1208" s="13" t="s">
        <v>1050</v>
      </c>
    </row>
    <row r="1209" spans="3:4">
      <c r="C1209" s="12" t="s">
        <v>302</v>
      </c>
      <c r="D1209" s="13" t="s">
        <v>1051</v>
      </c>
    </row>
    <row r="1210" spans="3:4">
      <c r="C1210" s="12" t="s">
        <v>302</v>
      </c>
      <c r="D1210" s="13" t="s">
        <v>1053</v>
      </c>
    </row>
    <row r="1211" spans="3:4">
      <c r="C1211" s="12" t="s">
        <v>302</v>
      </c>
      <c r="D1211" s="13" t="s">
        <v>1522</v>
      </c>
    </row>
    <row r="1212" spans="3:4">
      <c r="C1212" s="12" t="s">
        <v>302</v>
      </c>
      <c r="D1212" s="13" t="s">
        <v>1054</v>
      </c>
    </row>
    <row r="1213" spans="3:4">
      <c r="C1213" s="12" t="s">
        <v>302</v>
      </c>
      <c r="D1213" s="13" t="s">
        <v>785</v>
      </c>
    </row>
    <row r="1214" spans="3:4">
      <c r="C1214" s="12" t="s">
        <v>302</v>
      </c>
      <c r="D1214" s="13" t="s">
        <v>1055</v>
      </c>
    </row>
    <row r="1215" spans="3:4">
      <c r="C1215" s="12" t="s">
        <v>302</v>
      </c>
      <c r="D1215" s="13" t="s">
        <v>1056</v>
      </c>
    </row>
    <row r="1216" spans="3:4">
      <c r="C1216" s="12" t="s">
        <v>302</v>
      </c>
      <c r="D1216" s="13" t="s">
        <v>1057</v>
      </c>
    </row>
    <row r="1217" spans="3:4">
      <c r="C1217" s="12" t="s">
        <v>302</v>
      </c>
      <c r="D1217" s="13" t="s">
        <v>1059</v>
      </c>
    </row>
    <row r="1218" spans="3:4">
      <c r="C1218" s="12" t="s">
        <v>302</v>
      </c>
      <c r="D1218" s="13" t="s">
        <v>1061</v>
      </c>
    </row>
    <row r="1219" spans="3:4">
      <c r="C1219" s="12" t="s">
        <v>302</v>
      </c>
      <c r="D1219" s="13" t="s">
        <v>1063</v>
      </c>
    </row>
    <row r="1220" spans="3:4">
      <c r="C1220" s="12" t="s">
        <v>302</v>
      </c>
      <c r="D1220" s="13" t="s">
        <v>1064</v>
      </c>
    </row>
    <row r="1221" spans="3:4">
      <c r="C1221" s="12" t="s">
        <v>302</v>
      </c>
      <c r="D1221" s="13" t="s">
        <v>1065</v>
      </c>
    </row>
    <row r="1222" spans="3:4">
      <c r="C1222" s="12" t="s">
        <v>302</v>
      </c>
      <c r="D1222" s="13" t="s">
        <v>927</v>
      </c>
    </row>
    <row r="1223" spans="3:4">
      <c r="C1223" s="12" t="s">
        <v>302</v>
      </c>
      <c r="D1223" s="13" t="s">
        <v>1066</v>
      </c>
    </row>
    <row r="1224" spans="3:4">
      <c r="C1224" s="12" t="s">
        <v>302</v>
      </c>
      <c r="D1224" s="13" t="s">
        <v>1067</v>
      </c>
    </row>
    <row r="1225" spans="3:4">
      <c r="C1225" s="12" t="s">
        <v>302</v>
      </c>
      <c r="D1225" s="13" t="s">
        <v>1069</v>
      </c>
    </row>
    <row r="1226" spans="3:4">
      <c r="C1226" s="12" t="s">
        <v>302</v>
      </c>
      <c r="D1226" s="13" t="s">
        <v>1523</v>
      </c>
    </row>
    <row r="1227" spans="3:4">
      <c r="C1227" s="12" t="s">
        <v>302</v>
      </c>
      <c r="D1227" s="13" t="s">
        <v>1524</v>
      </c>
    </row>
    <row r="1228" spans="3:4">
      <c r="C1228" s="12" t="s">
        <v>302</v>
      </c>
      <c r="D1228" s="13" t="s">
        <v>1071</v>
      </c>
    </row>
    <row r="1229" spans="3:4">
      <c r="C1229" s="12" t="s">
        <v>302</v>
      </c>
      <c r="D1229" s="13" t="s">
        <v>1072</v>
      </c>
    </row>
    <row r="1230" spans="3:4">
      <c r="C1230" s="12" t="s">
        <v>302</v>
      </c>
      <c r="D1230" s="13" t="s">
        <v>1074</v>
      </c>
    </row>
    <row r="1231" spans="3:4">
      <c r="C1231" s="12" t="s">
        <v>302</v>
      </c>
      <c r="D1231" s="13" t="s">
        <v>1075</v>
      </c>
    </row>
    <row r="1232" spans="3:4">
      <c r="C1232" s="12" t="s">
        <v>302</v>
      </c>
      <c r="D1232" s="13" t="s">
        <v>1076</v>
      </c>
    </row>
    <row r="1233" spans="3:4">
      <c r="C1233" s="12" t="s">
        <v>302</v>
      </c>
      <c r="D1233" s="13" t="s">
        <v>1525</v>
      </c>
    </row>
    <row r="1234" spans="3:4">
      <c r="C1234" s="12" t="s">
        <v>302</v>
      </c>
      <c r="D1234" s="13" t="s">
        <v>1526</v>
      </c>
    </row>
    <row r="1235" spans="3:4">
      <c r="C1235" s="12" t="s">
        <v>302</v>
      </c>
      <c r="D1235" s="13" t="s">
        <v>1527</v>
      </c>
    </row>
    <row r="1236" spans="3:4">
      <c r="C1236" s="12" t="s">
        <v>302</v>
      </c>
      <c r="D1236" s="13" t="s">
        <v>1528</v>
      </c>
    </row>
    <row r="1237" spans="3:4">
      <c r="C1237" s="12" t="s">
        <v>302</v>
      </c>
      <c r="D1237" s="13" t="s">
        <v>1529</v>
      </c>
    </row>
    <row r="1238" spans="3:4">
      <c r="C1238" s="12" t="s">
        <v>302</v>
      </c>
      <c r="D1238" s="13" t="s">
        <v>1530</v>
      </c>
    </row>
    <row r="1239" spans="3:4">
      <c r="C1239" s="12" t="s">
        <v>302</v>
      </c>
      <c r="D1239" s="13" t="s">
        <v>1531</v>
      </c>
    </row>
    <row r="1240" spans="3:4">
      <c r="C1240" s="12" t="s">
        <v>302</v>
      </c>
      <c r="D1240" s="13" t="s">
        <v>1532</v>
      </c>
    </row>
    <row r="1241" spans="3:4">
      <c r="C1241" s="12" t="s">
        <v>302</v>
      </c>
      <c r="D1241" s="13" t="s">
        <v>1533</v>
      </c>
    </row>
    <row r="1242" spans="3:4">
      <c r="C1242" s="12" t="s">
        <v>302</v>
      </c>
      <c r="D1242" s="13" t="s">
        <v>1346</v>
      </c>
    </row>
    <row r="1243" spans="3:4">
      <c r="C1243" s="12" t="s">
        <v>302</v>
      </c>
      <c r="D1243" s="13" t="s">
        <v>1534</v>
      </c>
    </row>
    <row r="1244" spans="3:4">
      <c r="C1244" s="12" t="s">
        <v>304</v>
      </c>
      <c r="D1244" s="13" t="s">
        <v>787</v>
      </c>
    </row>
    <row r="1245" spans="3:4">
      <c r="C1245" s="12" t="s">
        <v>304</v>
      </c>
      <c r="D1245" s="13" t="s">
        <v>1535</v>
      </c>
    </row>
    <row r="1246" spans="3:4">
      <c r="C1246" s="12" t="s">
        <v>304</v>
      </c>
      <c r="D1246" s="13" t="s">
        <v>789</v>
      </c>
    </row>
    <row r="1247" spans="3:4">
      <c r="C1247" s="12" t="s">
        <v>304</v>
      </c>
      <c r="D1247" s="13" t="s">
        <v>1536</v>
      </c>
    </row>
    <row r="1248" spans="3:4">
      <c r="C1248" s="12" t="s">
        <v>304</v>
      </c>
      <c r="D1248" s="13" t="s">
        <v>1537</v>
      </c>
    </row>
    <row r="1249" spans="3:4">
      <c r="C1249" s="12" t="s">
        <v>304</v>
      </c>
      <c r="D1249" s="13" t="s">
        <v>1538</v>
      </c>
    </row>
    <row r="1250" spans="3:4">
      <c r="C1250" s="12" t="s">
        <v>304</v>
      </c>
      <c r="D1250" s="13" t="s">
        <v>1539</v>
      </c>
    </row>
    <row r="1251" spans="3:4">
      <c r="C1251" s="12" t="s">
        <v>304</v>
      </c>
      <c r="D1251" s="13" t="s">
        <v>1540</v>
      </c>
    </row>
    <row r="1252" spans="3:4">
      <c r="C1252" s="12" t="s">
        <v>304</v>
      </c>
      <c r="D1252" s="13" t="s">
        <v>1541</v>
      </c>
    </row>
    <row r="1253" spans="3:4">
      <c r="C1253" s="12" t="s">
        <v>304</v>
      </c>
      <c r="D1253" s="13" t="s">
        <v>1542</v>
      </c>
    </row>
    <row r="1254" spans="3:4">
      <c r="C1254" s="12" t="s">
        <v>304</v>
      </c>
      <c r="D1254" s="13" t="s">
        <v>1543</v>
      </c>
    </row>
    <row r="1255" spans="3:4">
      <c r="C1255" s="12" t="s">
        <v>304</v>
      </c>
      <c r="D1255" s="13" t="s">
        <v>1544</v>
      </c>
    </row>
    <row r="1256" spans="3:4">
      <c r="C1256" s="12" t="s">
        <v>304</v>
      </c>
      <c r="D1256" s="13" t="s">
        <v>1545</v>
      </c>
    </row>
    <row r="1257" spans="3:4">
      <c r="C1257" s="12" t="s">
        <v>304</v>
      </c>
      <c r="D1257" s="13" t="s">
        <v>1546</v>
      </c>
    </row>
    <row r="1258" spans="3:4">
      <c r="C1258" s="12" t="s">
        <v>304</v>
      </c>
      <c r="D1258" s="13" t="s">
        <v>1547</v>
      </c>
    </row>
    <row r="1259" spans="3:4">
      <c r="C1259" s="12" t="s">
        <v>304</v>
      </c>
      <c r="D1259" s="13" t="s">
        <v>1548</v>
      </c>
    </row>
    <row r="1260" spans="3:4">
      <c r="C1260" s="12" t="s">
        <v>304</v>
      </c>
      <c r="D1260" s="13" t="s">
        <v>1300</v>
      </c>
    </row>
    <row r="1261" spans="3:4">
      <c r="C1261" s="12" t="s">
        <v>304</v>
      </c>
      <c r="D1261" s="13" t="s">
        <v>539</v>
      </c>
    </row>
    <row r="1262" spans="3:4">
      <c r="C1262" s="12" t="s">
        <v>304</v>
      </c>
      <c r="D1262" s="13" t="s">
        <v>1549</v>
      </c>
    </row>
    <row r="1263" spans="3:4">
      <c r="C1263" s="12" t="s">
        <v>304</v>
      </c>
      <c r="D1263" s="13" t="s">
        <v>1550</v>
      </c>
    </row>
    <row r="1264" spans="3:4">
      <c r="C1264" s="12" t="s">
        <v>304</v>
      </c>
      <c r="D1264" s="13" t="s">
        <v>1551</v>
      </c>
    </row>
    <row r="1265" spans="3:4">
      <c r="C1265" s="12" t="s">
        <v>304</v>
      </c>
      <c r="D1265" s="13" t="s">
        <v>1552</v>
      </c>
    </row>
    <row r="1266" spans="3:4">
      <c r="C1266" s="12" t="s">
        <v>304</v>
      </c>
      <c r="D1266" s="13" t="s">
        <v>1553</v>
      </c>
    </row>
    <row r="1267" spans="3:4">
      <c r="C1267" s="12" t="s">
        <v>304</v>
      </c>
      <c r="D1267" s="13" t="s">
        <v>1554</v>
      </c>
    </row>
    <row r="1268" spans="3:4">
      <c r="C1268" s="12" t="s">
        <v>304</v>
      </c>
      <c r="D1268" s="13" t="s">
        <v>1555</v>
      </c>
    </row>
    <row r="1269" spans="3:4">
      <c r="C1269" s="12" t="s">
        <v>304</v>
      </c>
      <c r="D1269" s="13" t="s">
        <v>1556</v>
      </c>
    </row>
    <row r="1270" spans="3:4">
      <c r="C1270" s="12" t="s">
        <v>304</v>
      </c>
      <c r="D1270" s="13" t="s">
        <v>1557</v>
      </c>
    </row>
    <row r="1271" spans="3:4">
      <c r="C1271" s="12" t="s">
        <v>304</v>
      </c>
      <c r="D1271" s="13" t="s">
        <v>1558</v>
      </c>
    </row>
    <row r="1272" spans="3:4">
      <c r="C1272" s="12" t="s">
        <v>304</v>
      </c>
      <c r="D1272" s="13" t="s">
        <v>1559</v>
      </c>
    </row>
    <row r="1273" spans="3:4">
      <c r="C1273" s="12" t="s">
        <v>304</v>
      </c>
      <c r="D1273" s="13" t="s">
        <v>1560</v>
      </c>
    </row>
    <row r="1274" spans="3:4">
      <c r="C1274" s="12" t="s">
        <v>306</v>
      </c>
      <c r="D1274" s="13" t="s">
        <v>1561</v>
      </c>
    </row>
    <row r="1275" spans="3:4">
      <c r="C1275" s="12" t="s">
        <v>306</v>
      </c>
      <c r="D1275" s="13" t="s">
        <v>1562</v>
      </c>
    </row>
    <row r="1276" spans="3:4">
      <c r="C1276" s="12" t="s">
        <v>306</v>
      </c>
      <c r="D1276" s="13" t="s">
        <v>1563</v>
      </c>
    </row>
    <row r="1277" spans="3:4">
      <c r="C1277" s="12" t="s">
        <v>306</v>
      </c>
      <c r="D1277" s="13" t="s">
        <v>1564</v>
      </c>
    </row>
    <row r="1278" spans="3:4">
      <c r="C1278" s="12" t="s">
        <v>306</v>
      </c>
      <c r="D1278" s="13" t="s">
        <v>1565</v>
      </c>
    </row>
    <row r="1279" spans="3:4">
      <c r="C1279" s="12" t="s">
        <v>306</v>
      </c>
      <c r="D1279" s="13" t="s">
        <v>1566</v>
      </c>
    </row>
    <row r="1280" spans="3:4">
      <c r="C1280" s="12" t="s">
        <v>306</v>
      </c>
      <c r="D1280" s="13" t="s">
        <v>1567</v>
      </c>
    </row>
    <row r="1281" spans="3:4">
      <c r="C1281" s="12" t="s">
        <v>306</v>
      </c>
      <c r="D1281" s="13" t="s">
        <v>1568</v>
      </c>
    </row>
    <row r="1282" spans="3:4">
      <c r="C1282" s="12" t="s">
        <v>306</v>
      </c>
      <c r="D1282" s="13" t="s">
        <v>1569</v>
      </c>
    </row>
    <row r="1283" spans="3:4">
      <c r="C1283" s="12" t="s">
        <v>306</v>
      </c>
      <c r="D1283" s="13" t="s">
        <v>1570</v>
      </c>
    </row>
    <row r="1284" spans="3:4">
      <c r="C1284" s="12" t="s">
        <v>306</v>
      </c>
      <c r="D1284" s="13" t="s">
        <v>1571</v>
      </c>
    </row>
    <row r="1285" spans="3:4">
      <c r="C1285" s="12" t="s">
        <v>306</v>
      </c>
      <c r="D1285" s="13" t="s">
        <v>1572</v>
      </c>
    </row>
    <row r="1286" spans="3:4">
      <c r="C1286" s="12" t="s">
        <v>306</v>
      </c>
      <c r="D1286" s="13" t="s">
        <v>1573</v>
      </c>
    </row>
    <row r="1287" spans="3:4">
      <c r="C1287" s="12" t="s">
        <v>306</v>
      </c>
      <c r="D1287" s="13" t="s">
        <v>1574</v>
      </c>
    </row>
    <row r="1288" spans="3:4">
      <c r="C1288" s="12" t="s">
        <v>306</v>
      </c>
      <c r="D1288" s="13" t="s">
        <v>691</v>
      </c>
    </row>
    <row r="1289" spans="3:4">
      <c r="C1289" s="12" t="s">
        <v>306</v>
      </c>
      <c r="D1289" s="13" t="s">
        <v>1575</v>
      </c>
    </row>
    <row r="1290" spans="3:4">
      <c r="C1290" s="12" t="s">
        <v>306</v>
      </c>
      <c r="D1290" s="13" t="s">
        <v>1576</v>
      </c>
    </row>
    <row r="1291" spans="3:4">
      <c r="C1291" s="12" t="s">
        <v>306</v>
      </c>
      <c r="D1291" s="13" t="s">
        <v>1477</v>
      </c>
    </row>
    <row r="1292" spans="3:4">
      <c r="C1292" s="12" t="s">
        <v>306</v>
      </c>
      <c r="D1292" s="13" t="s">
        <v>1577</v>
      </c>
    </row>
    <row r="1293" spans="3:4">
      <c r="C1293" s="12" t="s">
        <v>309</v>
      </c>
      <c r="D1293" s="13" t="s">
        <v>1578</v>
      </c>
    </row>
    <row r="1294" spans="3:4">
      <c r="C1294" s="12" t="s">
        <v>309</v>
      </c>
      <c r="D1294" s="13" t="s">
        <v>1579</v>
      </c>
    </row>
    <row r="1295" spans="3:4">
      <c r="C1295" s="12" t="s">
        <v>309</v>
      </c>
      <c r="D1295" s="13" t="s">
        <v>1580</v>
      </c>
    </row>
    <row r="1296" spans="3:4">
      <c r="C1296" s="12" t="s">
        <v>309</v>
      </c>
      <c r="D1296" s="13" t="s">
        <v>1581</v>
      </c>
    </row>
    <row r="1297" spans="3:4">
      <c r="C1297" s="12" t="s">
        <v>309</v>
      </c>
      <c r="D1297" s="13" t="s">
        <v>1582</v>
      </c>
    </row>
    <row r="1298" spans="3:4">
      <c r="C1298" s="12" t="s">
        <v>309</v>
      </c>
      <c r="D1298" s="13" t="s">
        <v>1583</v>
      </c>
    </row>
    <row r="1299" spans="3:4">
      <c r="C1299" s="12" t="s">
        <v>309</v>
      </c>
      <c r="D1299" s="13" t="s">
        <v>1584</v>
      </c>
    </row>
    <row r="1300" spans="3:4">
      <c r="C1300" s="12" t="s">
        <v>309</v>
      </c>
      <c r="D1300" s="13" t="s">
        <v>1585</v>
      </c>
    </row>
    <row r="1301" spans="3:4">
      <c r="C1301" s="12" t="s">
        <v>309</v>
      </c>
      <c r="D1301" s="13" t="s">
        <v>1586</v>
      </c>
    </row>
    <row r="1302" spans="3:4">
      <c r="C1302" s="12" t="s">
        <v>309</v>
      </c>
      <c r="D1302" s="13" t="s">
        <v>1587</v>
      </c>
    </row>
    <row r="1303" spans="3:4">
      <c r="C1303" s="12" t="s">
        <v>309</v>
      </c>
      <c r="D1303" s="13" t="s">
        <v>1588</v>
      </c>
    </row>
    <row r="1304" spans="3:4">
      <c r="C1304" s="12" t="s">
        <v>309</v>
      </c>
      <c r="D1304" s="13" t="s">
        <v>870</v>
      </c>
    </row>
    <row r="1305" spans="3:4">
      <c r="C1305" s="12" t="s">
        <v>309</v>
      </c>
      <c r="D1305" s="13" t="s">
        <v>1589</v>
      </c>
    </row>
    <row r="1306" spans="3:4">
      <c r="C1306" s="12" t="s">
        <v>309</v>
      </c>
      <c r="D1306" s="13" t="s">
        <v>1590</v>
      </c>
    </row>
    <row r="1307" spans="3:4">
      <c r="C1307" s="12" t="s">
        <v>309</v>
      </c>
      <c r="D1307" s="13" t="s">
        <v>1591</v>
      </c>
    </row>
    <row r="1308" spans="3:4">
      <c r="C1308" s="12" t="s">
        <v>309</v>
      </c>
      <c r="D1308" s="13" t="s">
        <v>1592</v>
      </c>
    </row>
    <row r="1309" spans="3:4">
      <c r="C1309" s="12" t="s">
        <v>309</v>
      </c>
      <c r="D1309" s="13" t="s">
        <v>1593</v>
      </c>
    </row>
    <row r="1310" spans="3:4">
      <c r="C1310" s="12" t="s">
        <v>309</v>
      </c>
      <c r="D1310" s="13" t="s">
        <v>1594</v>
      </c>
    </row>
    <row r="1311" spans="3:4">
      <c r="C1311" s="12" t="s">
        <v>309</v>
      </c>
      <c r="D1311" s="13" t="s">
        <v>1595</v>
      </c>
    </row>
    <row r="1312" spans="3:4">
      <c r="C1312" s="12" t="s">
        <v>312</v>
      </c>
      <c r="D1312" s="13" t="s">
        <v>1077</v>
      </c>
    </row>
    <row r="1313" spans="3:4">
      <c r="C1313" s="12" t="s">
        <v>312</v>
      </c>
      <c r="D1313" s="13" t="s">
        <v>1596</v>
      </c>
    </row>
    <row r="1314" spans="3:4">
      <c r="C1314" s="12" t="s">
        <v>312</v>
      </c>
      <c r="D1314" s="13" t="s">
        <v>1597</v>
      </c>
    </row>
    <row r="1315" spans="3:4">
      <c r="C1315" s="12" t="s">
        <v>312</v>
      </c>
      <c r="D1315" s="13" t="s">
        <v>1598</v>
      </c>
    </row>
    <row r="1316" spans="3:4">
      <c r="C1316" s="12" t="s">
        <v>312</v>
      </c>
      <c r="D1316" s="13" t="s">
        <v>1599</v>
      </c>
    </row>
    <row r="1317" spans="3:4">
      <c r="C1317" s="12" t="s">
        <v>312</v>
      </c>
      <c r="D1317" s="13" t="s">
        <v>1600</v>
      </c>
    </row>
    <row r="1318" spans="3:4">
      <c r="C1318" s="12" t="s">
        <v>312</v>
      </c>
      <c r="D1318" s="13" t="s">
        <v>1601</v>
      </c>
    </row>
    <row r="1319" spans="3:4">
      <c r="C1319" s="12" t="s">
        <v>312</v>
      </c>
      <c r="D1319" s="13" t="s">
        <v>1602</v>
      </c>
    </row>
    <row r="1320" spans="3:4">
      <c r="C1320" s="12" t="s">
        <v>312</v>
      </c>
      <c r="D1320" s="13" t="s">
        <v>1603</v>
      </c>
    </row>
    <row r="1321" spans="3:4">
      <c r="C1321" s="12" t="s">
        <v>312</v>
      </c>
      <c r="D1321" s="13" t="s">
        <v>1604</v>
      </c>
    </row>
    <row r="1322" spans="3:4">
      <c r="C1322" s="12" t="s">
        <v>312</v>
      </c>
      <c r="D1322" s="13" t="s">
        <v>1605</v>
      </c>
    </row>
    <row r="1323" spans="3:4">
      <c r="C1323" s="12" t="s">
        <v>312</v>
      </c>
      <c r="D1323" s="13" t="s">
        <v>1606</v>
      </c>
    </row>
    <row r="1324" spans="3:4">
      <c r="C1324" s="12" t="s">
        <v>312</v>
      </c>
      <c r="D1324" s="13" t="s">
        <v>1607</v>
      </c>
    </row>
    <row r="1325" spans="3:4">
      <c r="C1325" s="12" t="s">
        <v>312</v>
      </c>
      <c r="D1325" s="13" t="s">
        <v>1608</v>
      </c>
    </row>
    <row r="1326" spans="3:4">
      <c r="C1326" s="12" t="s">
        <v>312</v>
      </c>
      <c r="D1326" s="13" t="s">
        <v>1609</v>
      </c>
    </row>
    <row r="1327" spans="3:4">
      <c r="C1327" s="12" t="s">
        <v>312</v>
      </c>
      <c r="D1327" s="13" t="s">
        <v>1610</v>
      </c>
    </row>
    <row r="1328" spans="3:4">
      <c r="C1328" s="12" t="s">
        <v>312</v>
      </c>
      <c r="D1328" s="13" t="s">
        <v>1611</v>
      </c>
    </row>
    <row r="1329" spans="3:4">
      <c r="C1329" s="12" t="s">
        <v>312</v>
      </c>
      <c r="D1329" s="13" t="s">
        <v>1612</v>
      </c>
    </row>
    <row r="1330" spans="3:4">
      <c r="C1330" s="12" t="s">
        <v>312</v>
      </c>
      <c r="D1330" s="13" t="s">
        <v>1613</v>
      </c>
    </row>
    <row r="1331" spans="3:4">
      <c r="C1331" s="12" t="s">
        <v>312</v>
      </c>
      <c r="D1331" s="13" t="s">
        <v>1614</v>
      </c>
    </row>
    <row r="1332" spans="3:4">
      <c r="C1332" s="12" t="s">
        <v>312</v>
      </c>
      <c r="D1332" s="13" t="s">
        <v>1615</v>
      </c>
    </row>
    <row r="1333" spans="3:4">
      <c r="C1333" s="12" t="s">
        <v>312</v>
      </c>
      <c r="D1333" s="13" t="s">
        <v>1616</v>
      </c>
    </row>
    <row r="1334" spans="3:4">
      <c r="C1334" s="12" t="s">
        <v>312</v>
      </c>
      <c r="D1334" s="13" t="s">
        <v>1617</v>
      </c>
    </row>
    <row r="1335" spans="3:4">
      <c r="C1335" s="12" t="s">
        <v>312</v>
      </c>
      <c r="D1335" s="13" t="s">
        <v>1618</v>
      </c>
    </row>
    <row r="1336" spans="3:4">
      <c r="C1336" s="12" t="s">
        <v>312</v>
      </c>
      <c r="D1336" s="13" t="s">
        <v>1619</v>
      </c>
    </row>
    <row r="1337" spans="3:4">
      <c r="C1337" s="12" t="s">
        <v>312</v>
      </c>
      <c r="D1337" s="13" t="s">
        <v>1620</v>
      </c>
    </row>
    <row r="1338" spans="3:4">
      <c r="C1338" s="12" t="s">
        <v>312</v>
      </c>
      <c r="D1338" s="13" t="s">
        <v>1621</v>
      </c>
    </row>
    <row r="1339" spans="3:4">
      <c r="C1339" s="12" t="s">
        <v>315</v>
      </c>
      <c r="D1339" s="13" t="s">
        <v>532</v>
      </c>
    </row>
    <row r="1340" spans="3:4">
      <c r="C1340" s="12" t="s">
        <v>315</v>
      </c>
      <c r="D1340" s="13" t="s">
        <v>1622</v>
      </c>
    </row>
    <row r="1341" spans="3:4">
      <c r="C1341" s="12" t="s">
        <v>315</v>
      </c>
      <c r="D1341" s="13" t="s">
        <v>1623</v>
      </c>
    </row>
    <row r="1342" spans="3:4">
      <c r="C1342" s="12" t="s">
        <v>315</v>
      </c>
      <c r="D1342" s="13" t="s">
        <v>1624</v>
      </c>
    </row>
    <row r="1343" spans="3:4">
      <c r="C1343" s="12" t="s">
        <v>315</v>
      </c>
      <c r="D1343" s="13" t="s">
        <v>1625</v>
      </c>
    </row>
    <row r="1344" spans="3:4">
      <c r="C1344" s="12" t="s">
        <v>315</v>
      </c>
      <c r="D1344" s="13" t="s">
        <v>1626</v>
      </c>
    </row>
    <row r="1345" spans="3:4">
      <c r="C1345" s="12" t="s">
        <v>315</v>
      </c>
      <c r="D1345" s="13" t="s">
        <v>329</v>
      </c>
    </row>
    <row r="1346" spans="3:4">
      <c r="C1346" s="12" t="s">
        <v>315</v>
      </c>
      <c r="D1346" s="13" t="s">
        <v>1627</v>
      </c>
    </row>
    <row r="1347" spans="3:4">
      <c r="C1347" s="12" t="s">
        <v>315</v>
      </c>
      <c r="D1347" s="13" t="s">
        <v>1628</v>
      </c>
    </row>
    <row r="1348" spans="3:4">
      <c r="C1348" s="12" t="s">
        <v>315</v>
      </c>
      <c r="D1348" s="13" t="s">
        <v>1629</v>
      </c>
    </row>
    <row r="1349" spans="3:4">
      <c r="C1349" s="12" t="s">
        <v>315</v>
      </c>
      <c r="D1349" s="13" t="s">
        <v>1078</v>
      </c>
    </row>
    <row r="1350" spans="3:4">
      <c r="C1350" s="12" t="s">
        <v>315</v>
      </c>
      <c r="D1350" s="13" t="s">
        <v>1080</v>
      </c>
    </row>
    <row r="1351" spans="3:4">
      <c r="C1351" s="12" t="s">
        <v>315</v>
      </c>
      <c r="D1351" s="13" t="s">
        <v>1630</v>
      </c>
    </row>
    <row r="1352" spans="3:4">
      <c r="C1352" s="12" t="s">
        <v>315</v>
      </c>
      <c r="D1352" s="13" t="s">
        <v>1631</v>
      </c>
    </row>
    <row r="1353" spans="3:4">
      <c r="C1353" s="12" t="s">
        <v>315</v>
      </c>
      <c r="D1353" s="13" t="s">
        <v>534</v>
      </c>
    </row>
    <row r="1354" spans="3:4">
      <c r="C1354" s="12" t="s">
        <v>315</v>
      </c>
      <c r="D1354" s="13" t="s">
        <v>1082</v>
      </c>
    </row>
    <row r="1355" spans="3:4">
      <c r="C1355" s="12" t="s">
        <v>315</v>
      </c>
      <c r="D1355" s="13" t="s">
        <v>1632</v>
      </c>
    </row>
    <row r="1356" spans="3:4">
      <c r="C1356" s="12" t="s">
        <v>315</v>
      </c>
      <c r="D1356" s="13" t="s">
        <v>1085</v>
      </c>
    </row>
    <row r="1357" spans="3:4">
      <c r="C1357" s="12" t="s">
        <v>315</v>
      </c>
      <c r="D1357" s="13" t="s">
        <v>1633</v>
      </c>
    </row>
    <row r="1358" spans="3:4">
      <c r="C1358" s="12" t="s">
        <v>315</v>
      </c>
      <c r="D1358" s="13" t="s">
        <v>1634</v>
      </c>
    </row>
    <row r="1359" spans="3:4">
      <c r="C1359" s="12" t="s">
        <v>315</v>
      </c>
      <c r="D1359" s="13" t="s">
        <v>1635</v>
      </c>
    </row>
    <row r="1360" spans="3:4">
      <c r="C1360" s="12" t="s">
        <v>315</v>
      </c>
      <c r="D1360" s="13" t="s">
        <v>1636</v>
      </c>
    </row>
    <row r="1361" spans="3:4">
      <c r="C1361" s="12" t="s">
        <v>315</v>
      </c>
      <c r="D1361" s="13" t="s">
        <v>1637</v>
      </c>
    </row>
    <row r="1362" spans="3:4">
      <c r="C1362" s="12" t="s">
        <v>318</v>
      </c>
      <c r="D1362" s="13" t="s">
        <v>1638</v>
      </c>
    </row>
    <row r="1363" spans="3:4">
      <c r="C1363" s="12" t="s">
        <v>318</v>
      </c>
      <c r="D1363" s="13" t="s">
        <v>1639</v>
      </c>
    </row>
    <row r="1364" spans="3:4">
      <c r="C1364" s="12" t="s">
        <v>318</v>
      </c>
      <c r="D1364" s="13" t="s">
        <v>1640</v>
      </c>
    </row>
    <row r="1365" spans="3:4">
      <c r="C1365" s="12" t="s">
        <v>318</v>
      </c>
      <c r="D1365" s="13" t="s">
        <v>1641</v>
      </c>
    </row>
    <row r="1366" spans="3:4">
      <c r="C1366" s="12" t="s">
        <v>318</v>
      </c>
      <c r="D1366" s="13" t="s">
        <v>1642</v>
      </c>
    </row>
    <row r="1367" spans="3:4">
      <c r="C1367" s="12" t="s">
        <v>318</v>
      </c>
      <c r="D1367" s="13" t="s">
        <v>1643</v>
      </c>
    </row>
    <row r="1368" spans="3:4">
      <c r="C1368" s="12" t="s">
        <v>318</v>
      </c>
      <c r="D1368" s="13" t="s">
        <v>1644</v>
      </c>
    </row>
    <row r="1369" spans="3:4">
      <c r="C1369" s="12" t="s">
        <v>318</v>
      </c>
      <c r="D1369" s="13" t="s">
        <v>1645</v>
      </c>
    </row>
    <row r="1370" spans="3:4">
      <c r="C1370" s="12" t="s">
        <v>318</v>
      </c>
      <c r="D1370" s="13" t="s">
        <v>1646</v>
      </c>
    </row>
    <row r="1371" spans="3:4">
      <c r="C1371" s="12" t="s">
        <v>318</v>
      </c>
      <c r="D1371" s="13" t="s">
        <v>1647</v>
      </c>
    </row>
    <row r="1372" spans="3:4">
      <c r="C1372" s="12" t="s">
        <v>318</v>
      </c>
      <c r="D1372" s="13" t="s">
        <v>1648</v>
      </c>
    </row>
    <row r="1373" spans="3:4">
      <c r="C1373" s="12" t="s">
        <v>318</v>
      </c>
      <c r="D1373" s="13" t="s">
        <v>1087</v>
      </c>
    </row>
    <row r="1374" spans="3:4">
      <c r="C1374" s="12" t="s">
        <v>318</v>
      </c>
      <c r="D1374" s="13" t="s">
        <v>1649</v>
      </c>
    </row>
    <row r="1375" spans="3:4">
      <c r="C1375" s="12" t="s">
        <v>318</v>
      </c>
      <c r="D1375" s="13" t="s">
        <v>1650</v>
      </c>
    </row>
    <row r="1376" spans="3:4">
      <c r="C1376" s="12" t="s">
        <v>318</v>
      </c>
      <c r="D1376" s="13" t="s">
        <v>1651</v>
      </c>
    </row>
    <row r="1377" spans="3:4">
      <c r="C1377" s="12" t="s">
        <v>318</v>
      </c>
      <c r="D1377" s="13" t="s">
        <v>1652</v>
      </c>
    </row>
    <row r="1378" spans="3:4">
      <c r="C1378" s="12" t="s">
        <v>318</v>
      </c>
      <c r="D1378" s="13" t="s">
        <v>1653</v>
      </c>
    </row>
    <row r="1379" spans="3:4">
      <c r="C1379" s="12" t="s">
        <v>318</v>
      </c>
      <c r="D1379" s="13" t="s">
        <v>1654</v>
      </c>
    </row>
    <row r="1380" spans="3:4">
      <c r="C1380" s="12" t="s">
        <v>318</v>
      </c>
      <c r="D1380" s="13" t="s">
        <v>1655</v>
      </c>
    </row>
    <row r="1381" spans="3:4">
      <c r="C1381" s="12" t="s">
        <v>321</v>
      </c>
      <c r="D1381" s="13" t="s">
        <v>1088</v>
      </c>
    </row>
    <row r="1382" spans="3:4">
      <c r="C1382" s="12" t="s">
        <v>321</v>
      </c>
      <c r="D1382" s="13" t="s">
        <v>1656</v>
      </c>
    </row>
    <row r="1383" spans="3:4">
      <c r="C1383" s="12" t="s">
        <v>321</v>
      </c>
      <c r="D1383" s="13" t="s">
        <v>1657</v>
      </c>
    </row>
    <row r="1384" spans="3:4">
      <c r="C1384" s="12" t="s">
        <v>321</v>
      </c>
      <c r="D1384" s="13" t="s">
        <v>1658</v>
      </c>
    </row>
    <row r="1385" spans="3:4">
      <c r="C1385" s="12" t="s">
        <v>321</v>
      </c>
      <c r="D1385" s="13" t="s">
        <v>1659</v>
      </c>
    </row>
    <row r="1386" spans="3:4">
      <c r="C1386" s="12" t="s">
        <v>321</v>
      </c>
      <c r="D1386" s="13" t="s">
        <v>1660</v>
      </c>
    </row>
    <row r="1387" spans="3:4">
      <c r="C1387" s="12" t="s">
        <v>321</v>
      </c>
      <c r="D1387" s="13" t="s">
        <v>1661</v>
      </c>
    </row>
    <row r="1388" spans="3:4">
      <c r="C1388" s="12" t="s">
        <v>321</v>
      </c>
      <c r="D1388" s="13" t="s">
        <v>1662</v>
      </c>
    </row>
    <row r="1389" spans="3:4">
      <c r="C1389" s="12" t="s">
        <v>321</v>
      </c>
      <c r="D1389" s="13" t="s">
        <v>1663</v>
      </c>
    </row>
    <row r="1390" spans="3:4">
      <c r="C1390" s="12" t="s">
        <v>321</v>
      </c>
      <c r="D1390" s="13" t="s">
        <v>1664</v>
      </c>
    </row>
    <row r="1391" spans="3:4">
      <c r="C1391" s="12" t="s">
        <v>321</v>
      </c>
      <c r="D1391" s="13" t="s">
        <v>1665</v>
      </c>
    </row>
    <row r="1392" spans="3:4">
      <c r="C1392" s="12" t="s">
        <v>321</v>
      </c>
      <c r="D1392" s="13" t="s">
        <v>1666</v>
      </c>
    </row>
    <row r="1393" spans="3:4">
      <c r="C1393" s="12" t="s">
        <v>321</v>
      </c>
      <c r="D1393" s="13" t="s">
        <v>1667</v>
      </c>
    </row>
    <row r="1394" spans="3:4">
      <c r="C1394" s="12" t="s">
        <v>321</v>
      </c>
      <c r="D1394" s="13" t="s">
        <v>1668</v>
      </c>
    </row>
    <row r="1395" spans="3:4">
      <c r="C1395" s="12" t="s">
        <v>321</v>
      </c>
      <c r="D1395" s="13" t="s">
        <v>1669</v>
      </c>
    </row>
    <row r="1396" spans="3:4">
      <c r="C1396" s="12" t="s">
        <v>321</v>
      </c>
      <c r="D1396" s="13" t="s">
        <v>1670</v>
      </c>
    </row>
    <row r="1397" spans="3:4">
      <c r="C1397" s="12" t="s">
        <v>321</v>
      </c>
      <c r="D1397" s="13" t="s">
        <v>1671</v>
      </c>
    </row>
    <row r="1398" spans="3:4">
      <c r="C1398" s="12" t="s">
        <v>321</v>
      </c>
      <c r="D1398" s="13" t="s">
        <v>1672</v>
      </c>
    </row>
    <row r="1399" spans="3:4">
      <c r="C1399" s="12" t="s">
        <v>321</v>
      </c>
      <c r="D1399" s="13" t="s">
        <v>1673</v>
      </c>
    </row>
    <row r="1400" spans="3:4">
      <c r="C1400" s="12" t="s">
        <v>321</v>
      </c>
      <c r="D1400" s="13" t="s">
        <v>1674</v>
      </c>
    </row>
    <row r="1401" spans="3:4">
      <c r="C1401" s="12" t="s">
        <v>321</v>
      </c>
      <c r="D1401" s="13" t="s">
        <v>1675</v>
      </c>
    </row>
    <row r="1402" spans="3:4">
      <c r="C1402" s="12" t="s">
        <v>321</v>
      </c>
      <c r="D1402" s="13" t="s">
        <v>1676</v>
      </c>
    </row>
    <row r="1403" spans="3:4">
      <c r="C1403" s="12" t="s">
        <v>321</v>
      </c>
      <c r="D1403" s="13" t="s">
        <v>1677</v>
      </c>
    </row>
    <row r="1404" spans="3:4">
      <c r="C1404" s="12" t="s">
        <v>321</v>
      </c>
      <c r="D1404" s="13" t="s">
        <v>1678</v>
      </c>
    </row>
    <row r="1405" spans="3:4">
      <c r="C1405" s="12" t="s">
        <v>324</v>
      </c>
      <c r="D1405" s="13" t="s">
        <v>1090</v>
      </c>
    </row>
    <row r="1406" spans="3:4">
      <c r="C1406" s="12" t="s">
        <v>324</v>
      </c>
      <c r="D1406" s="13" t="s">
        <v>1679</v>
      </c>
    </row>
    <row r="1407" spans="3:4">
      <c r="C1407" s="12" t="s">
        <v>324</v>
      </c>
      <c r="D1407" s="13" t="s">
        <v>1680</v>
      </c>
    </row>
    <row r="1408" spans="3:4">
      <c r="C1408" s="12" t="s">
        <v>324</v>
      </c>
      <c r="D1408" s="13" t="s">
        <v>1681</v>
      </c>
    </row>
    <row r="1409" spans="3:4">
      <c r="C1409" s="12" t="s">
        <v>324</v>
      </c>
      <c r="D1409" s="13" t="s">
        <v>1682</v>
      </c>
    </row>
    <row r="1410" spans="3:4">
      <c r="C1410" s="12" t="s">
        <v>324</v>
      </c>
      <c r="D1410" s="13" t="s">
        <v>1683</v>
      </c>
    </row>
    <row r="1411" spans="3:4">
      <c r="C1411" s="12" t="s">
        <v>324</v>
      </c>
      <c r="D1411" s="13" t="s">
        <v>1684</v>
      </c>
    </row>
    <row r="1412" spans="3:4">
      <c r="C1412" s="12" t="s">
        <v>324</v>
      </c>
      <c r="D1412" s="13" t="s">
        <v>1685</v>
      </c>
    </row>
    <row r="1413" spans="3:4">
      <c r="C1413" s="12" t="s">
        <v>324</v>
      </c>
      <c r="D1413" s="13" t="s">
        <v>1686</v>
      </c>
    </row>
    <row r="1414" spans="3:4">
      <c r="C1414" s="12" t="s">
        <v>324</v>
      </c>
      <c r="D1414" s="13" t="s">
        <v>1687</v>
      </c>
    </row>
    <row r="1415" spans="3:4">
      <c r="C1415" s="12" t="s">
        <v>324</v>
      </c>
      <c r="D1415" s="13" t="s">
        <v>1688</v>
      </c>
    </row>
    <row r="1416" spans="3:4">
      <c r="C1416" s="12" t="s">
        <v>324</v>
      </c>
      <c r="D1416" s="13" t="s">
        <v>1689</v>
      </c>
    </row>
    <row r="1417" spans="3:4">
      <c r="C1417" s="12" t="s">
        <v>324</v>
      </c>
      <c r="D1417" s="13" t="s">
        <v>1690</v>
      </c>
    </row>
    <row r="1418" spans="3:4">
      <c r="C1418" s="12" t="s">
        <v>324</v>
      </c>
      <c r="D1418" s="13" t="s">
        <v>1691</v>
      </c>
    </row>
    <row r="1419" spans="3:4">
      <c r="C1419" s="12" t="s">
        <v>324</v>
      </c>
      <c r="D1419" s="13" t="s">
        <v>1692</v>
      </c>
    </row>
    <row r="1420" spans="3:4">
      <c r="C1420" s="12" t="s">
        <v>324</v>
      </c>
      <c r="D1420" s="13" t="s">
        <v>1693</v>
      </c>
    </row>
    <row r="1421" spans="3:4">
      <c r="C1421" s="12" t="s">
        <v>324</v>
      </c>
      <c r="D1421" s="13" t="s">
        <v>1694</v>
      </c>
    </row>
    <row r="1422" spans="3:4">
      <c r="C1422" s="12" t="s">
        <v>327</v>
      </c>
      <c r="D1422" s="13" t="s">
        <v>1695</v>
      </c>
    </row>
    <row r="1423" spans="3:4">
      <c r="C1423" s="12" t="s">
        <v>327</v>
      </c>
      <c r="D1423" s="13" t="s">
        <v>1696</v>
      </c>
    </row>
    <row r="1424" spans="3:4">
      <c r="C1424" s="12" t="s">
        <v>327</v>
      </c>
      <c r="D1424" s="13" t="s">
        <v>1697</v>
      </c>
    </row>
    <row r="1425" spans="3:4">
      <c r="C1425" s="12" t="s">
        <v>327</v>
      </c>
      <c r="D1425" s="13" t="s">
        <v>1698</v>
      </c>
    </row>
    <row r="1426" spans="3:4">
      <c r="C1426" s="12" t="s">
        <v>327</v>
      </c>
      <c r="D1426" s="13" t="s">
        <v>1699</v>
      </c>
    </row>
    <row r="1427" spans="3:4">
      <c r="C1427" s="12" t="s">
        <v>327</v>
      </c>
      <c r="D1427" s="13" t="s">
        <v>1700</v>
      </c>
    </row>
    <row r="1428" spans="3:4">
      <c r="C1428" s="12" t="s">
        <v>327</v>
      </c>
      <c r="D1428" s="13" t="s">
        <v>1701</v>
      </c>
    </row>
    <row r="1429" spans="3:4">
      <c r="C1429" s="12" t="s">
        <v>327</v>
      </c>
      <c r="D1429" s="13" t="s">
        <v>1702</v>
      </c>
    </row>
    <row r="1430" spans="3:4">
      <c r="C1430" s="12" t="s">
        <v>327</v>
      </c>
      <c r="D1430" s="13" t="s">
        <v>1703</v>
      </c>
    </row>
    <row r="1431" spans="3:4">
      <c r="C1431" s="12" t="s">
        <v>327</v>
      </c>
      <c r="D1431" s="13" t="s">
        <v>1704</v>
      </c>
    </row>
    <row r="1432" spans="3:4">
      <c r="C1432" s="12" t="s">
        <v>327</v>
      </c>
      <c r="D1432" s="13" t="s">
        <v>1705</v>
      </c>
    </row>
    <row r="1433" spans="3:4">
      <c r="C1433" s="12" t="s">
        <v>327</v>
      </c>
      <c r="D1433" s="13" t="s">
        <v>1706</v>
      </c>
    </row>
    <row r="1434" spans="3:4">
      <c r="C1434" s="12" t="s">
        <v>327</v>
      </c>
      <c r="D1434" s="13" t="s">
        <v>1707</v>
      </c>
    </row>
    <row r="1435" spans="3:4">
      <c r="C1435" s="12" t="s">
        <v>327</v>
      </c>
      <c r="D1435" s="13" t="s">
        <v>328</v>
      </c>
    </row>
    <row r="1436" spans="3:4">
      <c r="C1436" s="12" t="s">
        <v>327</v>
      </c>
      <c r="D1436" s="13" t="s">
        <v>1708</v>
      </c>
    </row>
    <row r="1437" spans="3:4">
      <c r="C1437" s="12" t="s">
        <v>327</v>
      </c>
      <c r="D1437" s="13" t="s">
        <v>1709</v>
      </c>
    </row>
    <row r="1438" spans="3:4">
      <c r="C1438" s="12" t="s">
        <v>327</v>
      </c>
      <c r="D1438" s="13" t="s">
        <v>1710</v>
      </c>
    </row>
    <row r="1439" spans="3:4">
      <c r="C1439" s="12" t="s">
        <v>327</v>
      </c>
      <c r="D1439" s="13" t="s">
        <v>1711</v>
      </c>
    </row>
    <row r="1440" spans="3:4">
      <c r="C1440" s="12" t="s">
        <v>327</v>
      </c>
      <c r="D1440" s="13" t="s">
        <v>1712</v>
      </c>
    </row>
    <row r="1441" spans="3:4">
      <c r="C1441" s="12" t="s">
        <v>327</v>
      </c>
      <c r="D1441" s="13" t="s">
        <v>1713</v>
      </c>
    </row>
    <row r="1442" spans="3:4">
      <c r="C1442" s="12" t="s">
        <v>330</v>
      </c>
      <c r="D1442" s="13" t="s">
        <v>1714</v>
      </c>
    </row>
    <row r="1443" spans="3:4">
      <c r="C1443" s="12" t="s">
        <v>330</v>
      </c>
      <c r="D1443" s="13" t="s">
        <v>1715</v>
      </c>
    </row>
    <row r="1444" spans="3:4">
      <c r="C1444" s="12" t="s">
        <v>330</v>
      </c>
      <c r="D1444" s="13" t="s">
        <v>1716</v>
      </c>
    </row>
    <row r="1445" spans="3:4">
      <c r="C1445" s="12" t="s">
        <v>330</v>
      </c>
      <c r="D1445" s="13" t="s">
        <v>1717</v>
      </c>
    </row>
    <row r="1446" spans="3:4">
      <c r="C1446" s="12" t="s">
        <v>330</v>
      </c>
      <c r="D1446" s="13" t="s">
        <v>1718</v>
      </c>
    </row>
    <row r="1447" spans="3:4">
      <c r="C1447" s="12" t="s">
        <v>330</v>
      </c>
      <c r="D1447" s="13" t="s">
        <v>1719</v>
      </c>
    </row>
    <row r="1448" spans="3:4">
      <c r="C1448" s="12" t="s">
        <v>330</v>
      </c>
      <c r="D1448" s="13" t="s">
        <v>1720</v>
      </c>
    </row>
    <row r="1449" spans="3:4">
      <c r="C1449" s="12" t="s">
        <v>330</v>
      </c>
      <c r="D1449" s="13" t="s">
        <v>1721</v>
      </c>
    </row>
    <row r="1450" spans="3:4">
      <c r="C1450" s="12" t="s">
        <v>330</v>
      </c>
      <c r="D1450" s="13" t="s">
        <v>1722</v>
      </c>
    </row>
    <row r="1451" spans="3:4">
      <c r="C1451" s="12" t="s">
        <v>330</v>
      </c>
      <c r="D1451" s="13" t="s">
        <v>1723</v>
      </c>
    </row>
    <row r="1452" spans="3:4">
      <c r="C1452" s="12" t="s">
        <v>330</v>
      </c>
      <c r="D1452" s="13" t="s">
        <v>1724</v>
      </c>
    </row>
    <row r="1453" spans="3:4">
      <c r="C1453" s="12" t="s">
        <v>330</v>
      </c>
      <c r="D1453" s="13" t="s">
        <v>1725</v>
      </c>
    </row>
    <row r="1454" spans="3:4">
      <c r="C1454" s="12" t="s">
        <v>330</v>
      </c>
      <c r="D1454" s="13" t="s">
        <v>1726</v>
      </c>
    </row>
    <row r="1455" spans="3:4">
      <c r="C1455" s="12" t="s">
        <v>330</v>
      </c>
      <c r="D1455" s="13" t="s">
        <v>1727</v>
      </c>
    </row>
    <row r="1456" spans="3:4">
      <c r="C1456" s="12" t="s">
        <v>330</v>
      </c>
      <c r="D1456" s="13" t="s">
        <v>1728</v>
      </c>
    </row>
    <row r="1457" spans="3:4">
      <c r="C1457" s="12" t="s">
        <v>330</v>
      </c>
      <c r="D1457" s="13" t="s">
        <v>1729</v>
      </c>
    </row>
    <row r="1458" spans="3:4">
      <c r="C1458" s="12" t="s">
        <v>330</v>
      </c>
      <c r="D1458" s="13" t="s">
        <v>1730</v>
      </c>
    </row>
    <row r="1459" spans="3:4">
      <c r="C1459" s="12" t="s">
        <v>330</v>
      </c>
      <c r="D1459" s="13" t="s">
        <v>1731</v>
      </c>
    </row>
    <row r="1460" spans="3:4">
      <c r="C1460" s="12" t="s">
        <v>330</v>
      </c>
      <c r="D1460" s="13" t="s">
        <v>1732</v>
      </c>
    </row>
    <row r="1461" spans="3:4">
      <c r="C1461" s="12" t="s">
        <v>330</v>
      </c>
      <c r="D1461" s="13" t="s">
        <v>1733</v>
      </c>
    </row>
    <row r="1462" spans="3:4">
      <c r="C1462" s="12" t="s">
        <v>330</v>
      </c>
      <c r="D1462" s="13" t="s">
        <v>1734</v>
      </c>
    </row>
    <row r="1463" spans="3:4">
      <c r="C1463" s="12" t="s">
        <v>330</v>
      </c>
      <c r="D1463" s="13" t="s">
        <v>1735</v>
      </c>
    </row>
    <row r="1464" spans="3:4">
      <c r="C1464" s="12" t="s">
        <v>330</v>
      </c>
      <c r="D1464" s="13" t="s">
        <v>1736</v>
      </c>
    </row>
    <row r="1465" spans="3:4">
      <c r="C1465" s="12" t="s">
        <v>330</v>
      </c>
      <c r="D1465" s="13" t="s">
        <v>1737</v>
      </c>
    </row>
    <row r="1466" spans="3:4">
      <c r="C1466" s="12" t="s">
        <v>330</v>
      </c>
      <c r="D1466" s="13" t="s">
        <v>1738</v>
      </c>
    </row>
    <row r="1467" spans="3:4">
      <c r="C1467" s="12" t="s">
        <v>330</v>
      </c>
      <c r="D1467" s="13" t="s">
        <v>1739</v>
      </c>
    </row>
    <row r="1468" spans="3:4">
      <c r="C1468" s="12" t="s">
        <v>330</v>
      </c>
      <c r="D1468" s="13" t="s">
        <v>1740</v>
      </c>
    </row>
    <row r="1469" spans="3:4">
      <c r="C1469" s="12" t="s">
        <v>330</v>
      </c>
      <c r="D1469" s="13" t="s">
        <v>1741</v>
      </c>
    </row>
    <row r="1470" spans="3:4">
      <c r="C1470" s="12" t="s">
        <v>330</v>
      </c>
      <c r="D1470" s="13" t="s">
        <v>1742</v>
      </c>
    </row>
    <row r="1471" spans="3:4">
      <c r="C1471" s="12" t="s">
        <v>330</v>
      </c>
      <c r="D1471" s="13" t="s">
        <v>1743</v>
      </c>
    </row>
    <row r="1472" spans="3:4">
      <c r="C1472" s="12" t="s">
        <v>330</v>
      </c>
      <c r="D1472" s="13" t="s">
        <v>1744</v>
      </c>
    </row>
    <row r="1473" spans="3:4">
      <c r="C1473" s="12" t="s">
        <v>330</v>
      </c>
      <c r="D1473" s="13" t="s">
        <v>1745</v>
      </c>
    </row>
    <row r="1474" spans="3:4">
      <c r="C1474" s="12" t="s">
        <v>330</v>
      </c>
      <c r="D1474" s="13" t="s">
        <v>1746</v>
      </c>
    </row>
    <row r="1475" spans="3:4">
      <c r="C1475" s="12" t="s">
        <v>330</v>
      </c>
      <c r="D1475" s="13" t="s">
        <v>1747</v>
      </c>
    </row>
    <row r="1476" spans="3:4">
      <c r="C1476" s="12" t="s">
        <v>333</v>
      </c>
      <c r="D1476" s="13" t="s">
        <v>1092</v>
      </c>
    </row>
    <row r="1477" spans="3:4">
      <c r="C1477" s="12" t="s">
        <v>333</v>
      </c>
      <c r="D1477" s="13" t="s">
        <v>1748</v>
      </c>
    </row>
    <row r="1478" spans="3:4">
      <c r="C1478" s="12" t="s">
        <v>333</v>
      </c>
      <c r="D1478" s="13" t="s">
        <v>1749</v>
      </c>
    </row>
    <row r="1479" spans="3:4">
      <c r="C1479" s="12" t="s">
        <v>333</v>
      </c>
      <c r="D1479" s="13" t="s">
        <v>1750</v>
      </c>
    </row>
    <row r="1480" spans="3:4">
      <c r="C1480" s="12" t="s">
        <v>333</v>
      </c>
      <c r="D1480" s="13" t="s">
        <v>1751</v>
      </c>
    </row>
    <row r="1481" spans="3:4">
      <c r="C1481" s="12" t="s">
        <v>333</v>
      </c>
      <c r="D1481" s="13" t="s">
        <v>1093</v>
      </c>
    </row>
    <row r="1482" spans="3:4">
      <c r="C1482" s="12" t="s">
        <v>333</v>
      </c>
      <c r="D1482" s="13" t="s">
        <v>1752</v>
      </c>
    </row>
    <row r="1483" spans="3:4">
      <c r="C1483" s="12" t="s">
        <v>333</v>
      </c>
      <c r="D1483" s="13" t="s">
        <v>1753</v>
      </c>
    </row>
    <row r="1484" spans="3:4">
      <c r="C1484" s="12" t="s">
        <v>333</v>
      </c>
      <c r="D1484" s="13" t="s">
        <v>1754</v>
      </c>
    </row>
    <row r="1485" spans="3:4">
      <c r="C1485" s="12" t="s">
        <v>333</v>
      </c>
      <c r="D1485" s="13" t="s">
        <v>1755</v>
      </c>
    </row>
    <row r="1486" spans="3:4">
      <c r="C1486" s="12" t="s">
        <v>333</v>
      </c>
      <c r="D1486" s="13" t="s">
        <v>1756</v>
      </c>
    </row>
    <row r="1487" spans="3:4">
      <c r="C1487" s="12" t="s">
        <v>333</v>
      </c>
      <c r="D1487" s="13" t="s">
        <v>1757</v>
      </c>
    </row>
    <row r="1488" spans="3:4">
      <c r="C1488" s="12" t="s">
        <v>333</v>
      </c>
      <c r="D1488" s="13" t="s">
        <v>1758</v>
      </c>
    </row>
    <row r="1489" spans="3:4">
      <c r="C1489" s="12" t="s">
        <v>333</v>
      </c>
      <c r="D1489" s="13" t="s">
        <v>1759</v>
      </c>
    </row>
    <row r="1490" spans="3:4">
      <c r="C1490" s="12" t="s">
        <v>333</v>
      </c>
      <c r="D1490" s="13" t="s">
        <v>1760</v>
      </c>
    </row>
    <row r="1491" spans="3:4">
      <c r="C1491" s="12" t="s">
        <v>333</v>
      </c>
      <c r="D1491" s="13" t="s">
        <v>1095</v>
      </c>
    </row>
    <row r="1492" spans="3:4">
      <c r="C1492" s="12" t="s">
        <v>333</v>
      </c>
      <c r="D1492" s="13" t="s">
        <v>1761</v>
      </c>
    </row>
    <row r="1493" spans="3:4">
      <c r="C1493" s="12" t="s">
        <v>333</v>
      </c>
      <c r="D1493" s="13" t="s">
        <v>791</v>
      </c>
    </row>
    <row r="1494" spans="3:4">
      <c r="C1494" s="12" t="s">
        <v>333</v>
      </c>
      <c r="D1494" s="13" t="s">
        <v>1762</v>
      </c>
    </row>
    <row r="1495" spans="3:4">
      <c r="C1495" s="12" t="s">
        <v>333</v>
      </c>
      <c r="D1495" s="13" t="s">
        <v>793</v>
      </c>
    </row>
    <row r="1496" spans="3:4">
      <c r="C1496" s="12" t="s">
        <v>333</v>
      </c>
      <c r="D1496" s="13" t="s">
        <v>1097</v>
      </c>
    </row>
    <row r="1497" spans="3:4">
      <c r="C1497" s="12" t="s">
        <v>333</v>
      </c>
      <c r="D1497" s="13" t="s">
        <v>795</v>
      </c>
    </row>
    <row r="1498" spans="3:4">
      <c r="C1498" s="12" t="s">
        <v>333</v>
      </c>
      <c r="D1498" s="13" t="s">
        <v>1763</v>
      </c>
    </row>
    <row r="1499" spans="3:4">
      <c r="C1499" s="12" t="s">
        <v>333</v>
      </c>
      <c r="D1499" s="13" t="s">
        <v>1764</v>
      </c>
    </row>
    <row r="1500" spans="3:4">
      <c r="C1500" s="12" t="s">
        <v>333</v>
      </c>
      <c r="D1500" s="13" t="s">
        <v>1765</v>
      </c>
    </row>
    <row r="1501" spans="3:4">
      <c r="C1501" s="12" t="s">
        <v>333</v>
      </c>
      <c r="D1501" s="13" t="s">
        <v>1766</v>
      </c>
    </row>
    <row r="1502" spans="3:4">
      <c r="C1502" s="12" t="s">
        <v>333</v>
      </c>
      <c r="D1502" s="13" t="s">
        <v>1767</v>
      </c>
    </row>
    <row r="1503" spans="3:4">
      <c r="C1503" s="12" t="s">
        <v>333</v>
      </c>
      <c r="D1503" s="13" t="s">
        <v>797</v>
      </c>
    </row>
    <row r="1504" spans="3:4">
      <c r="C1504" s="12" t="s">
        <v>1768</v>
      </c>
      <c r="D1504" s="13" t="s">
        <v>1769</v>
      </c>
    </row>
    <row r="1505" spans="3:4">
      <c r="C1505" s="12" t="s">
        <v>333</v>
      </c>
      <c r="D1505" s="13" t="s">
        <v>1770</v>
      </c>
    </row>
    <row r="1506" spans="3:4">
      <c r="C1506" s="12" t="s">
        <v>333</v>
      </c>
      <c r="D1506" s="13" t="s">
        <v>1771</v>
      </c>
    </row>
    <row r="1507" spans="3:4">
      <c r="C1507" s="12" t="s">
        <v>333</v>
      </c>
      <c r="D1507" s="13" t="s">
        <v>1772</v>
      </c>
    </row>
    <row r="1508" spans="3:4">
      <c r="C1508" s="12" t="s">
        <v>333</v>
      </c>
      <c r="D1508" s="13" t="s">
        <v>1773</v>
      </c>
    </row>
    <row r="1509" spans="3:4">
      <c r="C1509" s="12" t="s">
        <v>333</v>
      </c>
      <c r="D1509" s="13" t="s">
        <v>1774</v>
      </c>
    </row>
    <row r="1510" spans="3:4">
      <c r="C1510" s="12" t="s">
        <v>333</v>
      </c>
      <c r="D1510" s="13" t="s">
        <v>1775</v>
      </c>
    </row>
    <row r="1511" spans="3:4">
      <c r="C1511" s="12" t="s">
        <v>333</v>
      </c>
      <c r="D1511" s="13" t="s">
        <v>800</v>
      </c>
    </row>
    <row r="1512" spans="3:4">
      <c r="C1512" s="12" t="s">
        <v>333</v>
      </c>
      <c r="D1512" s="13" t="s">
        <v>1776</v>
      </c>
    </row>
    <row r="1513" spans="3:4">
      <c r="C1513" s="12" t="s">
        <v>333</v>
      </c>
      <c r="D1513" s="13" t="s">
        <v>1777</v>
      </c>
    </row>
    <row r="1514" spans="3:4">
      <c r="C1514" s="12" t="s">
        <v>333</v>
      </c>
      <c r="D1514" s="13" t="s">
        <v>1778</v>
      </c>
    </row>
    <row r="1515" spans="3:4">
      <c r="C1515" s="12" t="s">
        <v>333</v>
      </c>
      <c r="D1515" s="13" t="s">
        <v>1779</v>
      </c>
    </row>
    <row r="1516" spans="3:4">
      <c r="C1516" s="12" t="s">
        <v>333</v>
      </c>
      <c r="D1516" s="13" t="s">
        <v>1780</v>
      </c>
    </row>
    <row r="1517" spans="3:4">
      <c r="C1517" s="12" t="s">
        <v>333</v>
      </c>
      <c r="D1517" s="13" t="s">
        <v>1781</v>
      </c>
    </row>
    <row r="1518" spans="3:4">
      <c r="C1518" s="12" t="s">
        <v>333</v>
      </c>
      <c r="D1518" s="13" t="s">
        <v>1782</v>
      </c>
    </row>
    <row r="1519" spans="3:4">
      <c r="C1519" s="12" t="s">
        <v>333</v>
      </c>
      <c r="D1519" s="13" t="s">
        <v>1783</v>
      </c>
    </row>
    <row r="1520" spans="3:4">
      <c r="C1520" s="12" t="s">
        <v>333</v>
      </c>
      <c r="D1520" s="13" t="s">
        <v>1784</v>
      </c>
    </row>
    <row r="1521" spans="3:4">
      <c r="C1521" s="12" t="s">
        <v>333</v>
      </c>
      <c r="D1521" s="13" t="s">
        <v>1785</v>
      </c>
    </row>
    <row r="1522" spans="3:4">
      <c r="C1522" s="12" t="s">
        <v>333</v>
      </c>
      <c r="D1522" s="13" t="s">
        <v>1786</v>
      </c>
    </row>
    <row r="1523" spans="3:4">
      <c r="C1523" s="12" t="s">
        <v>333</v>
      </c>
      <c r="D1523" s="13" t="s">
        <v>1547</v>
      </c>
    </row>
    <row r="1524" spans="3:4">
      <c r="C1524" s="12" t="s">
        <v>333</v>
      </c>
      <c r="D1524" s="13" t="s">
        <v>1787</v>
      </c>
    </row>
    <row r="1525" spans="3:4">
      <c r="C1525" s="12" t="s">
        <v>333</v>
      </c>
      <c r="D1525" s="13" t="s">
        <v>1788</v>
      </c>
    </row>
    <row r="1526" spans="3:4">
      <c r="C1526" s="12" t="s">
        <v>333</v>
      </c>
      <c r="D1526" s="13" t="s">
        <v>1789</v>
      </c>
    </row>
    <row r="1527" spans="3:4">
      <c r="C1527" s="12" t="s">
        <v>333</v>
      </c>
      <c r="D1527" s="13" t="s">
        <v>798</v>
      </c>
    </row>
    <row r="1528" spans="3:4">
      <c r="C1528" s="12" t="s">
        <v>333</v>
      </c>
      <c r="D1528" s="13" t="s">
        <v>1790</v>
      </c>
    </row>
    <row r="1529" spans="3:4">
      <c r="C1529" s="12" t="s">
        <v>333</v>
      </c>
      <c r="D1529" s="13" t="s">
        <v>1791</v>
      </c>
    </row>
    <row r="1530" spans="3:4">
      <c r="C1530" s="12" t="s">
        <v>333</v>
      </c>
      <c r="D1530" s="13" t="s">
        <v>1792</v>
      </c>
    </row>
    <row r="1531" spans="3:4">
      <c r="C1531" s="12" t="s">
        <v>333</v>
      </c>
      <c r="D1531" s="13" t="s">
        <v>1793</v>
      </c>
    </row>
    <row r="1532" spans="3:4">
      <c r="C1532" s="12" t="s">
        <v>333</v>
      </c>
      <c r="D1532" s="13" t="s">
        <v>1794</v>
      </c>
    </row>
    <row r="1533" spans="3:4">
      <c r="C1533" s="12" t="s">
        <v>333</v>
      </c>
      <c r="D1533" s="13" t="s">
        <v>1795</v>
      </c>
    </row>
    <row r="1534" spans="3:4">
      <c r="C1534" s="12" t="s">
        <v>333</v>
      </c>
      <c r="D1534" s="13" t="s">
        <v>1796</v>
      </c>
    </row>
    <row r="1535" spans="3:4">
      <c r="C1535" s="12" t="s">
        <v>333</v>
      </c>
      <c r="D1535" s="13" t="s">
        <v>1797</v>
      </c>
    </row>
    <row r="1536" spans="3:4">
      <c r="C1536" s="12" t="s">
        <v>336</v>
      </c>
      <c r="D1536" s="13" t="s">
        <v>1798</v>
      </c>
    </row>
    <row r="1537" spans="3:4">
      <c r="C1537" s="12" t="s">
        <v>336</v>
      </c>
      <c r="D1537" s="13" t="s">
        <v>1799</v>
      </c>
    </row>
    <row r="1538" spans="3:4">
      <c r="C1538" s="12" t="s">
        <v>336</v>
      </c>
      <c r="D1538" s="13" t="s">
        <v>1800</v>
      </c>
    </row>
    <row r="1539" spans="3:4">
      <c r="C1539" s="12" t="s">
        <v>336</v>
      </c>
      <c r="D1539" s="13" t="s">
        <v>1801</v>
      </c>
    </row>
    <row r="1540" spans="3:4">
      <c r="C1540" s="12" t="s">
        <v>336</v>
      </c>
      <c r="D1540" s="13" t="s">
        <v>1802</v>
      </c>
    </row>
    <row r="1541" spans="3:4">
      <c r="C1541" s="12" t="s">
        <v>336</v>
      </c>
      <c r="D1541" s="13" t="s">
        <v>1803</v>
      </c>
    </row>
    <row r="1542" spans="3:4">
      <c r="C1542" s="12" t="s">
        <v>336</v>
      </c>
      <c r="D1542" s="13" t="s">
        <v>1804</v>
      </c>
    </row>
    <row r="1543" spans="3:4">
      <c r="C1543" s="12" t="s">
        <v>336</v>
      </c>
      <c r="D1543" s="13" t="s">
        <v>1805</v>
      </c>
    </row>
    <row r="1544" spans="3:4">
      <c r="C1544" s="12" t="s">
        <v>336</v>
      </c>
      <c r="D1544" s="13" t="s">
        <v>1806</v>
      </c>
    </row>
    <row r="1545" spans="3:4">
      <c r="C1545" s="12" t="s">
        <v>336</v>
      </c>
      <c r="D1545" s="13" t="s">
        <v>1807</v>
      </c>
    </row>
    <row r="1546" spans="3:4">
      <c r="C1546" s="12" t="s">
        <v>336</v>
      </c>
      <c r="D1546" s="13" t="s">
        <v>1808</v>
      </c>
    </row>
    <row r="1547" spans="3:4">
      <c r="C1547" s="12" t="s">
        <v>336</v>
      </c>
      <c r="D1547" s="13" t="s">
        <v>1809</v>
      </c>
    </row>
    <row r="1548" spans="3:4">
      <c r="C1548" s="12" t="s">
        <v>336</v>
      </c>
      <c r="D1548" s="13" t="s">
        <v>1810</v>
      </c>
    </row>
    <row r="1549" spans="3:4">
      <c r="C1549" s="12" t="s">
        <v>336</v>
      </c>
      <c r="D1549" s="13" t="s">
        <v>1811</v>
      </c>
    </row>
    <row r="1550" spans="3:4">
      <c r="C1550" s="12" t="s">
        <v>336</v>
      </c>
      <c r="D1550" s="13" t="s">
        <v>1812</v>
      </c>
    </row>
    <row r="1551" spans="3:4">
      <c r="C1551" s="12" t="s">
        <v>336</v>
      </c>
      <c r="D1551" s="13" t="s">
        <v>1813</v>
      </c>
    </row>
    <row r="1552" spans="3:4">
      <c r="C1552" s="12" t="s">
        <v>336</v>
      </c>
      <c r="D1552" s="13" t="s">
        <v>1814</v>
      </c>
    </row>
    <row r="1553" spans="3:4">
      <c r="C1553" s="12" t="s">
        <v>336</v>
      </c>
      <c r="D1553" s="13" t="s">
        <v>1815</v>
      </c>
    </row>
    <row r="1554" spans="3:4">
      <c r="C1554" s="12" t="s">
        <v>336</v>
      </c>
      <c r="D1554" s="13" t="s">
        <v>1816</v>
      </c>
    </row>
    <row r="1555" spans="3:4">
      <c r="C1555" s="12" t="s">
        <v>336</v>
      </c>
      <c r="D1555" s="13" t="s">
        <v>1817</v>
      </c>
    </row>
    <row r="1556" spans="3:4">
      <c r="C1556" s="12" t="s">
        <v>339</v>
      </c>
      <c r="D1556" s="13" t="s">
        <v>1099</v>
      </c>
    </row>
    <row r="1557" spans="3:4">
      <c r="C1557" s="12" t="s">
        <v>339</v>
      </c>
      <c r="D1557" s="13" t="s">
        <v>1818</v>
      </c>
    </row>
    <row r="1558" spans="3:4">
      <c r="C1558" s="12" t="s">
        <v>339</v>
      </c>
      <c r="D1558" s="13" t="s">
        <v>1819</v>
      </c>
    </row>
    <row r="1559" spans="3:4">
      <c r="C1559" s="12" t="s">
        <v>339</v>
      </c>
      <c r="D1559" s="13" t="s">
        <v>1820</v>
      </c>
    </row>
    <row r="1560" spans="3:4">
      <c r="C1560" s="12" t="s">
        <v>339</v>
      </c>
      <c r="D1560" s="13" t="s">
        <v>1821</v>
      </c>
    </row>
    <row r="1561" spans="3:4">
      <c r="C1561" s="12" t="s">
        <v>339</v>
      </c>
      <c r="D1561" s="13" t="s">
        <v>1822</v>
      </c>
    </row>
    <row r="1562" spans="3:4">
      <c r="C1562" s="12" t="s">
        <v>339</v>
      </c>
      <c r="D1562" s="13" t="s">
        <v>1823</v>
      </c>
    </row>
    <row r="1563" spans="3:4">
      <c r="C1563" s="12" t="s">
        <v>339</v>
      </c>
      <c r="D1563" s="13" t="s">
        <v>1824</v>
      </c>
    </row>
    <row r="1564" spans="3:4">
      <c r="C1564" s="12" t="s">
        <v>339</v>
      </c>
      <c r="D1564" s="13" t="s">
        <v>1825</v>
      </c>
    </row>
    <row r="1565" spans="3:4">
      <c r="C1565" s="12" t="s">
        <v>339</v>
      </c>
      <c r="D1565" s="13" t="s">
        <v>1826</v>
      </c>
    </row>
    <row r="1566" spans="3:4">
      <c r="C1566" s="12" t="s">
        <v>339</v>
      </c>
      <c r="D1566" s="13" t="s">
        <v>1827</v>
      </c>
    </row>
    <row r="1567" spans="3:4">
      <c r="C1567" s="12" t="s">
        <v>339</v>
      </c>
      <c r="D1567" s="13" t="s">
        <v>1828</v>
      </c>
    </row>
    <row r="1568" spans="3:4">
      <c r="C1568" s="12" t="s">
        <v>339</v>
      </c>
      <c r="D1568" s="13" t="s">
        <v>1829</v>
      </c>
    </row>
    <row r="1569" spans="3:4">
      <c r="C1569" s="12" t="s">
        <v>339</v>
      </c>
      <c r="D1569" s="13" t="s">
        <v>1830</v>
      </c>
    </row>
    <row r="1570" spans="3:4">
      <c r="C1570" s="12" t="s">
        <v>339</v>
      </c>
      <c r="D1570" s="13" t="s">
        <v>1831</v>
      </c>
    </row>
    <row r="1571" spans="3:4">
      <c r="C1571" s="12" t="s">
        <v>339</v>
      </c>
      <c r="D1571" s="13" t="s">
        <v>1832</v>
      </c>
    </row>
    <row r="1572" spans="3:4">
      <c r="C1572" s="12" t="s">
        <v>339</v>
      </c>
      <c r="D1572" s="13" t="s">
        <v>1833</v>
      </c>
    </row>
    <row r="1573" spans="3:4">
      <c r="C1573" s="12" t="s">
        <v>339</v>
      </c>
      <c r="D1573" s="13" t="s">
        <v>1834</v>
      </c>
    </row>
    <row r="1574" spans="3:4">
      <c r="C1574" s="12" t="s">
        <v>339</v>
      </c>
      <c r="D1574" s="13" t="s">
        <v>1835</v>
      </c>
    </row>
    <row r="1575" spans="3:4">
      <c r="C1575" s="12" t="s">
        <v>339</v>
      </c>
      <c r="D1575" s="13" t="s">
        <v>1836</v>
      </c>
    </row>
    <row r="1576" spans="3:4">
      <c r="C1576" s="12" t="s">
        <v>339</v>
      </c>
      <c r="D1576" s="13" t="s">
        <v>1837</v>
      </c>
    </row>
    <row r="1577" spans="3:4">
      <c r="C1577" s="12" t="s">
        <v>341</v>
      </c>
      <c r="D1577" s="13" t="s">
        <v>1838</v>
      </c>
    </row>
    <row r="1578" spans="3:4">
      <c r="C1578" s="12" t="s">
        <v>341</v>
      </c>
      <c r="D1578" s="13" t="s">
        <v>1839</v>
      </c>
    </row>
    <row r="1579" spans="3:4">
      <c r="C1579" s="12" t="s">
        <v>341</v>
      </c>
      <c r="D1579" s="13" t="s">
        <v>1840</v>
      </c>
    </row>
    <row r="1580" spans="3:4">
      <c r="C1580" s="12" t="s">
        <v>341</v>
      </c>
      <c r="D1580" s="13" t="s">
        <v>1841</v>
      </c>
    </row>
    <row r="1581" spans="3:4">
      <c r="C1581" s="12" t="s">
        <v>341</v>
      </c>
      <c r="D1581" s="13" t="s">
        <v>1842</v>
      </c>
    </row>
    <row r="1582" spans="3:4">
      <c r="C1582" s="12" t="s">
        <v>341</v>
      </c>
      <c r="D1582" s="13" t="s">
        <v>1843</v>
      </c>
    </row>
    <row r="1583" spans="3:4">
      <c r="C1583" s="12" t="s">
        <v>341</v>
      </c>
      <c r="D1583" s="13" t="s">
        <v>1844</v>
      </c>
    </row>
    <row r="1584" spans="3:4">
      <c r="C1584" s="12" t="s">
        <v>341</v>
      </c>
      <c r="D1584" s="13" t="s">
        <v>1845</v>
      </c>
    </row>
    <row r="1585" spans="3:4">
      <c r="C1585" s="12" t="s">
        <v>341</v>
      </c>
      <c r="D1585" s="13" t="s">
        <v>1846</v>
      </c>
    </row>
    <row r="1586" spans="3:4">
      <c r="C1586" s="12" t="s">
        <v>341</v>
      </c>
      <c r="D1586" s="13" t="s">
        <v>1847</v>
      </c>
    </row>
    <row r="1587" spans="3:4">
      <c r="C1587" s="12" t="s">
        <v>341</v>
      </c>
      <c r="D1587" s="13" t="s">
        <v>1848</v>
      </c>
    </row>
    <row r="1588" spans="3:4">
      <c r="C1588" s="12" t="s">
        <v>341</v>
      </c>
      <c r="D1588" s="13" t="s">
        <v>1849</v>
      </c>
    </row>
    <row r="1589" spans="3:4">
      <c r="C1589" s="12" t="s">
        <v>341</v>
      </c>
      <c r="D1589" s="13" t="s">
        <v>1850</v>
      </c>
    </row>
    <row r="1590" spans="3:4">
      <c r="C1590" s="12" t="s">
        <v>341</v>
      </c>
      <c r="D1590" s="13" t="s">
        <v>1851</v>
      </c>
    </row>
    <row r="1591" spans="3:4">
      <c r="C1591" s="12" t="s">
        <v>341</v>
      </c>
      <c r="D1591" s="13" t="s">
        <v>822</v>
      </c>
    </row>
    <row r="1592" spans="3:4">
      <c r="C1592" s="12" t="s">
        <v>341</v>
      </c>
      <c r="D1592" s="13" t="s">
        <v>1852</v>
      </c>
    </row>
    <row r="1593" spans="3:4">
      <c r="C1593" s="12" t="s">
        <v>341</v>
      </c>
      <c r="D1593" s="13" t="s">
        <v>1853</v>
      </c>
    </row>
    <row r="1594" spans="3:4">
      <c r="C1594" s="12" t="s">
        <v>341</v>
      </c>
      <c r="D1594" s="13" t="s">
        <v>1854</v>
      </c>
    </row>
    <row r="1595" spans="3:4">
      <c r="C1595" s="12" t="s">
        <v>341</v>
      </c>
      <c r="D1595" s="13" t="s">
        <v>1855</v>
      </c>
    </row>
    <row r="1596" spans="3:4">
      <c r="C1596" s="12" t="s">
        <v>341</v>
      </c>
      <c r="D1596" s="13" t="s">
        <v>1856</v>
      </c>
    </row>
    <row r="1597" spans="3:4">
      <c r="C1597" s="12" t="s">
        <v>341</v>
      </c>
      <c r="D1597" s="13" t="s">
        <v>1857</v>
      </c>
    </row>
    <row r="1598" spans="3:4">
      <c r="C1598" s="12" t="s">
        <v>341</v>
      </c>
      <c r="D1598" s="13" t="s">
        <v>1858</v>
      </c>
    </row>
    <row r="1599" spans="3:4">
      <c r="C1599" s="12" t="s">
        <v>341</v>
      </c>
      <c r="D1599" s="13" t="s">
        <v>929</v>
      </c>
    </row>
    <row r="1600" spans="3:4">
      <c r="C1600" s="12" t="s">
        <v>341</v>
      </c>
      <c r="D1600" s="13" t="s">
        <v>1859</v>
      </c>
    </row>
    <row r="1601" spans="3:4">
      <c r="C1601" s="12" t="s">
        <v>341</v>
      </c>
      <c r="D1601" s="13" t="s">
        <v>1365</v>
      </c>
    </row>
    <row r="1602" spans="3:4">
      <c r="C1602" s="12" t="s">
        <v>341</v>
      </c>
      <c r="D1602" s="13" t="s">
        <v>1860</v>
      </c>
    </row>
    <row r="1603" spans="3:4">
      <c r="C1603" s="12" t="s">
        <v>341</v>
      </c>
      <c r="D1603" s="13" t="s">
        <v>1861</v>
      </c>
    </row>
    <row r="1604" spans="3:4">
      <c r="C1604" s="12" t="s">
        <v>341</v>
      </c>
      <c r="D1604" s="13" t="s">
        <v>1862</v>
      </c>
    </row>
    <row r="1605" spans="3:4">
      <c r="C1605" s="12" t="s">
        <v>341</v>
      </c>
      <c r="D1605" s="13" t="s">
        <v>1863</v>
      </c>
    </row>
    <row r="1606" spans="3:4">
      <c r="C1606" s="12" t="s">
        <v>341</v>
      </c>
      <c r="D1606" s="13" t="s">
        <v>1864</v>
      </c>
    </row>
    <row r="1607" spans="3:4">
      <c r="C1607" s="12" t="s">
        <v>341</v>
      </c>
      <c r="D1607" s="13" t="s">
        <v>1865</v>
      </c>
    </row>
    <row r="1608" spans="3:4">
      <c r="C1608" s="12" t="s">
        <v>341</v>
      </c>
      <c r="D1608" s="13" t="s">
        <v>1866</v>
      </c>
    </row>
    <row r="1609" spans="3:4">
      <c r="C1609" s="12" t="s">
        <v>341</v>
      </c>
      <c r="D1609" s="13" t="s">
        <v>1867</v>
      </c>
    </row>
    <row r="1610" spans="3:4">
      <c r="C1610" s="12" t="s">
        <v>341</v>
      </c>
      <c r="D1610" s="13" t="s">
        <v>1868</v>
      </c>
    </row>
    <row r="1611" spans="3:4">
      <c r="C1611" s="12" t="s">
        <v>341</v>
      </c>
      <c r="D1611" s="13" t="s">
        <v>1869</v>
      </c>
    </row>
    <row r="1612" spans="3:4">
      <c r="C1612" s="12" t="s">
        <v>341</v>
      </c>
      <c r="D1612" s="13" t="s">
        <v>1870</v>
      </c>
    </row>
    <row r="1613" spans="3:4">
      <c r="C1613" s="12" t="s">
        <v>341</v>
      </c>
      <c r="D1613" s="13" t="s">
        <v>1871</v>
      </c>
    </row>
    <row r="1614" spans="3:4">
      <c r="C1614" s="12" t="s">
        <v>341</v>
      </c>
      <c r="D1614" s="13" t="s">
        <v>1872</v>
      </c>
    </row>
    <row r="1615" spans="3:4">
      <c r="C1615" s="12" t="s">
        <v>341</v>
      </c>
      <c r="D1615" s="13" t="s">
        <v>1873</v>
      </c>
    </row>
    <row r="1616" spans="3:4">
      <c r="C1616" s="12" t="s">
        <v>341</v>
      </c>
      <c r="D1616" s="13" t="s">
        <v>1874</v>
      </c>
    </row>
    <row r="1617" spans="3:4">
      <c r="C1617" s="12" t="s">
        <v>341</v>
      </c>
      <c r="D1617" s="13" t="s">
        <v>1875</v>
      </c>
    </row>
    <row r="1618" spans="3:4">
      <c r="C1618" s="12" t="s">
        <v>341</v>
      </c>
      <c r="D1618" s="13" t="s">
        <v>1876</v>
      </c>
    </row>
    <row r="1619" spans="3:4">
      <c r="C1619" s="12" t="s">
        <v>341</v>
      </c>
      <c r="D1619" s="13" t="s">
        <v>1877</v>
      </c>
    </row>
    <row r="1620" spans="3:4">
      <c r="C1620" s="12" t="s">
        <v>341</v>
      </c>
      <c r="D1620" s="13" t="s">
        <v>1878</v>
      </c>
    </row>
    <row r="1621" spans="3:4">
      <c r="C1621" s="12" t="s">
        <v>341</v>
      </c>
      <c r="D1621" s="13" t="s">
        <v>1879</v>
      </c>
    </row>
    <row r="1622" spans="3:4">
      <c r="C1622" s="12" t="s">
        <v>344</v>
      </c>
      <c r="D1622" s="13" t="s">
        <v>1880</v>
      </c>
    </row>
    <row r="1623" spans="3:4">
      <c r="C1623" s="12" t="s">
        <v>344</v>
      </c>
      <c r="D1623" s="13" t="s">
        <v>1881</v>
      </c>
    </row>
    <row r="1624" spans="3:4">
      <c r="C1624" s="12" t="s">
        <v>344</v>
      </c>
      <c r="D1624" s="13" t="s">
        <v>1882</v>
      </c>
    </row>
    <row r="1625" spans="3:4">
      <c r="C1625" s="12" t="s">
        <v>344</v>
      </c>
      <c r="D1625" s="13" t="s">
        <v>1883</v>
      </c>
    </row>
    <row r="1626" spans="3:4">
      <c r="C1626" s="12" t="s">
        <v>344</v>
      </c>
      <c r="D1626" s="13" t="s">
        <v>1884</v>
      </c>
    </row>
    <row r="1627" spans="3:4">
      <c r="C1627" s="12" t="s">
        <v>344</v>
      </c>
      <c r="D1627" s="13" t="s">
        <v>1885</v>
      </c>
    </row>
    <row r="1628" spans="3:4">
      <c r="C1628" s="12" t="s">
        <v>344</v>
      </c>
      <c r="D1628" s="13" t="s">
        <v>1886</v>
      </c>
    </row>
    <row r="1629" spans="3:4">
      <c r="C1629" s="12" t="s">
        <v>344</v>
      </c>
      <c r="D1629" s="13" t="s">
        <v>1887</v>
      </c>
    </row>
    <row r="1630" spans="3:4">
      <c r="C1630" s="12" t="s">
        <v>344</v>
      </c>
      <c r="D1630" s="13" t="s">
        <v>1888</v>
      </c>
    </row>
    <row r="1631" spans="3:4">
      <c r="C1631" s="12" t="s">
        <v>344</v>
      </c>
      <c r="D1631" s="13" t="s">
        <v>1889</v>
      </c>
    </row>
    <row r="1632" spans="3:4">
      <c r="C1632" s="12" t="s">
        <v>344</v>
      </c>
      <c r="D1632" s="13" t="s">
        <v>1890</v>
      </c>
    </row>
    <row r="1633" spans="3:4">
      <c r="C1633" s="12" t="s">
        <v>344</v>
      </c>
      <c r="D1633" s="13" t="s">
        <v>1891</v>
      </c>
    </row>
    <row r="1634" spans="3:4">
      <c r="C1634" s="12" t="s">
        <v>344</v>
      </c>
      <c r="D1634" s="13" t="s">
        <v>1892</v>
      </c>
    </row>
    <row r="1635" spans="3:4">
      <c r="C1635" s="12" t="s">
        <v>344</v>
      </c>
      <c r="D1635" s="13" t="s">
        <v>1893</v>
      </c>
    </row>
    <row r="1636" spans="3:4">
      <c r="C1636" s="12" t="s">
        <v>344</v>
      </c>
      <c r="D1636" s="13" t="s">
        <v>1894</v>
      </c>
    </row>
    <row r="1637" spans="3:4">
      <c r="C1637" s="12" t="s">
        <v>344</v>
      </c>
      <c r="D1637" s="13" t="s">
        <v>1895</v>
      </c>
    </row>
    <row r="1638" spans="3:4">
      <c r="C1638" s="12" t="s">
        <v>344</v>
      </c>
      <c r="D1638" s="13" t="s">
        <v>1896</v>
      </c>
    </row>
    <row r="1639" spans="3:4">
      <c r="C1639" s="12" t="s">
        <v>344</v>
      </c>
      <c r="D1639" s="13" t="s">
        <v>1897</v>
      </c>
    </row>
    <row r="1640" spans="3:4">
      <c r="C1640" s="12" t="s">
        <v>347</v>
      </c>
      <c r="D1640" s="13" t="s">
        <v>1898</v>
      </c>
    </row>
    <row r="1641" spans="3:4">
      <c r="C1641" s="12" t="s">
        <v>347</v>
      </c>
      <c r="D1641" s="13" t="s">
        <v>1899</v>
      </c>
    </row>
    <row r="1642" spans="3:4">
      <c r="C1642" s="12" t="s">
        <v>347</v>
      </c>
      <c r="D1642" s="13" t="s">
        <v>1900</v>
      </c>
    </row>
    <row r="1643" spans="3:4">
      <c r="C1643" s="12" t="s">
        <v>347</v>
      </c>
      <c r="D1643" s="13" t="s">
        <v>1901</v>
      </c>
    </row>
    <row r="1644" spans="3:4">
      <c r="C1644" s="12" t="s">
        <v>347</v>
      </c>
      <c r="D1644" s="13" t="s">
        <v>1902</v>
      </c>
    </row>
    <row r="1645" spans="3:4">
      <c r="C1645" s="12" t="s">
        <v>347</v>
      </c>
      <c r="D1645" s="13" t="s">
        <v>1903</v>
      </c>
    </row>
    <row r="1646" spans="3:4">
      <c r="C1646" s="12" t="s">
        <v>347</v>
      </c>
      <c r="D1646" s="13" t="s">
        <v>1904</v>
      </c>
    </row>
    <row r="1647" spans="3:4">
      <c r="C1647" s="12" t="s">
        <v>347</v>
      </c>
      <c r="D1647" s="13" t="s">
        <v>1905</v>
      </c>
    </row>
    <row r="1648" spans="3:4">
      <c r="C1648" s="12" t="s">
        <v>347</v>
      </c>
      <c r="D1648" s="13" t="s">
        <v>1906</v>
      </c>
    </row>
    <row r="1649" spans="3:4">
      <c r="C1649" s="12" t="s">
        <v>347</v>
      </c>
      <c r="D1649" s="13" t="s">
        <v>1907</v>
      </c>
    </row>
    <row r="1650" spans="3:4">
      <c r="C1650" s="12" t="s">
        <v>347</v>
      </c>
      <c r="D1650" s="13" t="s">
        <v>1908</v>
      </c>
    </row>
    <row r="1651" spans="3:4">
      <c r="C1651" s="12" t="s">
        <v>347</v>
      </c>
      <c r="D1651" s="13" t="s">
        <v>1909</v>
      </c>
    </row>
    <row r="1652" spans="3:4">
      <c r="C1652" s="12" t="s">
        <v>347</v>
      </c>
      <c r="D1652" s="13" t="s">
        <v>1910</v>
      </c>
    </row>
    <row r="1653" spans="3:4">
      <c r="C1653" s="12" t="s">
        <v>347</v>
      </c>
      <c r="D1653" s="13" t="s">
        <v>1911</v>
      </c>
    </row>
    <row r="1654" spans="3:4">
      <c r="C1654" s="12" t="s">
        <v>347</v>
      </c>
      <c r="D1654" s="13" t="s">
        <v>1912</v>
      </c>
    </row>
    <row r="1655" spans="3:4">
      <c r="C1655" s="12" t="s">
        <v>347</v>
      </c>
      <c r="D1655" s="13" t="s">
        <v>1913</v>
      </c>
    </row>
    <row r="1656" spans="3:4">
      <c r="C1656" s="12" t="s">
        <v>347</v>
      </c>
      <c r="D1656" s="13" t="s">
        <v>1914</v>
      </c>
    </row>
    <row r="1657" spans="3:4">
      <c r="C1657" s="12" t="s">
        <v>347</v>
      </c>
      <c r="D1657" s="13" t="s">
        <v>1915</v>
      </c>
    </row>
    <row r="1658" spans="3:4">
      <c r="C1658" s="12" t="s">
        <v>347</v>
      </c>
      <c r="D1658" s="13" t="s">
        <v>1916</v>
      </c>
    </row>
    <row r="1659" spans="3:4">
      <c r="C1659" s="12" t="s">
        <v>347</v>
      </c>
      <c r="D1659" s="13" t="s">
        <v>1917</v>
      </c>
    </row>
    <row r="1660" spans="3:4">
      <c r="C1660" s="12" t="s">
        <v>347</v>
      </c>
      <c r="D1660" s="13" t="s">
        <v>1918</v>
      </c>
    </row>
    <row r="1661" spans="3:4">
      <c r="C1661" s="12" t="s">
        <v>347</v>
      </c>
      <c r="D1661" s="13" t="s">
        <v>1919</v>
      </c>
    </row>
    <row r="1662" spans="3:4">
      <c r="C1662" s="12" t="s">
        <v>347</v>
      </c>
      <c r="D1662" s="13" t="s">
        <v>870</v>
      </c>
    </row>
    <row r="1663" spans="3:4">
      <c r="C1663" s="12" t="s">
        <v>347</v>
      </c>
      <c r="D1663" s="13" t="s">
        <v>1920</v>
      </c>
    </row>
    <row r="1664" spans="3:4">
      <c r="C1664" s="12" t="s">
        <v>347</v>
      </c>
      <c r="D1664" s="13" t="s">
        <v>1921</v>
      </c>
    </row>
    <row r="1665" spans="3:4">
      <c r="C1665" s="12" t="s">
        <v>347</v>
      </c>
      <c r="D1665" s="13" t="s">
        <v>1922</v>
      </c>
    </row>
    <row r="1666" spans="3:4">
      <c r="C1666" s="12" t="s">
        <v>349</v>
      </c>
      <c r="D1666" s="13" t="s">
        <v>1923</v>
      </c>
    </row>
    <row r="1667" spans="3:4">
      <c r="C1667" s="12" t="s">
        <v>349</v>
      </c>
      <c r="D1667" s="13" t="s">
        <v>1924</v>
      </c>
    </row>
    <row r="1668" spans="3:4">
      <c r="C1668" s="12" t="s">
        <v>349</v>
      </c>
      <c r="D1668" s="13" t="s">
        <v>1925</v>
      </c>
    </row>
    <row r="1669" spans="3:4">
      <c r="C1669" s="12" t="s">
        <v>349</v>
      </c>
      <c r="D1669" s="13" t="s">
        <v>1926</v>
      </c>
    </row>
    <row r="1670" spans="3:4">
      <c r="C1670" s="12" t="s">
        <v>349</v>
      </c>
      <c r="D1670" s="13" t="s">
        <v>1927</v>
      </c>
    </row>
    <row r="1671" spans="3:4">
      <c r="C1671" s="12" t="s">
        <v>349</v>
      </c>
      <c r="D1671" s="13" t="s">
        <v>1928</v>
      </c>
    </row>
    <row r="1672" spans="3:4">
      <c r="C1672" s="12" t="s">
        <v>349</v>
      </c>
      <c r="D1672" s="13" t="s">
        <v>1929</v>
      </c>
    </row>
    <row r="1673" spans="3:4">
      <c r="C1673" s="12" t="s">
        <v>349</v>
      </c>
      <c r="D1673" s="13" t="s">
        <v>1930</v>
      </c>
    </row>
    <row r="1674" spans="3:4">
      <c r="C1674" s="12" t="s">
        <v>349</v>
      </c>
      <c r="D1674" s="13" t="s">
        <v>1931</v>
      </c>
    </row>
    <row r="1675" spans="3:4">
      <c r="C1675" s="12" t="s">
        <v>349</v>
      </c>
      <c r="D1675" s="13" t="s">
        <v>1932</v>
      </c>
    </row>
    <row r="1676" spans="3:4">
      <c r="C1676" s="12" t="s">
        <v>349</v>
      </c>
      <c r="D1676" s="13" t="s">
        <v>1933</v>
      </c>
    </row>
    <row r="1677" spans="3:4">
      <c r="C1677" s="12" t="s">
        <v>349</v>
      </c>
      <c r="D1677" s="13" t="s">
        <v>1934</v>
      </c>
    </row>
    <row r="1678" spans="3:4">
      <c r="C1678" s="12" t="s">
        <v>349</v>
      </c>
      <c r="D1678" s="13" t="s">
        <v>1935</v>
      </c>
    </row>
    <row r="1679" spans="3:4">
      <c r="C1679" s="12" t="s">
        <v>349</v>
      </c>
      <c r="D1679" s="13" t="s">
        <v>1936</v>
      </c>
    </row>
    <row r="1680" spans="3:4">
      <c r="C1680" s="12" t="s">
        <v>349</v>
      </c>
      <c r="D1680" s="13" t="s">
        <v>1937</v>
      </c>
    </row>
    <row r="1681" spans="3:4">
      <c r="C1681" s="12" t="s">
        <v>349</v>
      </c>
      <c r="D1681" s="13" t="s">
        <v>1938</v>
      </c>
    </row>
    <row r="1682" spans="3:4">
      <c r="C1682" s="12" t="s">
        <v>349</v>
      </c>
      <c r="D1682" s="13" t="s">
        <v>1939</v>
      </c>
    </row>
    <row r="1683" spans="3:4">
      <c r="C1683" s="12" t="s">
        <v>349</v>
      </c>
      <c r="D1683" s="13" t="s">
        <v>1940</v>
      </c>
    </row>
    <row r="1684" spans="3:4">
      <c r="C1684" s="12" t="s">
        <v>349</v>
      </c>
      <c r="D1684" s="13" t="s">
        <v>1941</v>
      </c>
    </row>
    <row r="1685" spans="3:4">
      <c r="C1685" s="12" t="s">
        <v>349</v>
      </c>
      <c r="D1685" s="13" t="s">
        <v>1942</v>
      </c>
    </row>
    <row r="1686" spans="3:4">
      <c r="C1686" s="12" t="s">
        <v>349</v>
      </c>
      <c r="D1686" s="13" t="s">
        <v>1943</v>
      </c>
    </row>
    <row r="1687" spans="3:4">
      <c r="C1687" s="12" t="s">
        <v>349</v>
      </c>
      <c r="D1687" s="13" t="s">
        <v>1944</v>
      </c>
    </row>
    <row r="1688" spans="3:4">
      <c r="C1688" s="12" t="s">
        <v>349</v>
      </c>
      <c r="D1688" s="13" t="s">
        <v>1945</v>
      </c>
    </row>
    <row r="1689" spans="3:4">
      <c r="C1689" s="12" t="s">
        <v>349</v>
      </c>
      <c r="D1689" s="13" t="s">
        <v>1946</v>
      </c>
    </row>
    <row r="1690" spans="3:4">
      <c r="C1690" s="12" t="s">
        <v>349</v>
      </c>
      <c r="D1690" s="13" t="s">
        <v>1947</v>
      </c>
    </row>
    <row r="1691" spans="3:4">
      <c r="C1691" s="12" t="s">
        <v>349</v>
      </c>
      <c r="D1691" s="13" t="s">
        <v>1948</v>
      </c>
    </row>
    <row r="1692" spans="3:4">
      <c r="C1692" s="12" t="s">
        <v>349</v>
      </c>
      <c r="D1692" s="13" t="s">
        <v>1949</v>
      </c>
    </row>
    <row r="1693" spans="3:4">
      <c r="C1693" s="12" t="s">
        <v>349</v>
      </c>
      <c r="D1693" s="13" t="s">
        <v>1950</v>
      </c>
    </row>
    <row r="1694" spans="3:4">
      <c r="C1694" s="12" t="s">
        <v>349</v>
      </c>
      <c r="D1694" s="13" t="s">
        <v>1951</v>
      </c>
    </row>
    <row r="1695" spans="3:4">
      <c r="C1695" s="12" t="s">
        <v>349</v>
      </c>
      <c r="D1695" s="13" t="s">
        <v>1952</v>
      </c>
    </row>
    <row r="1696" spans="3:4">
      <c r="C1696" s="12" t="s">
        <v>349</v>
      </c>
      <c r="D1696" s="13" t="s">
        <v>1953</v>
      </c>
    </row>
    <row r="1697" spans="3:4">
      <c r="C1697" s="12" t="s">
        <v>349</v>
      </c>
      <c r="D1697" s="13" t="s">
        <v>1954</v>
      </c>
    </row>
    <row r="1698" spans="3:4">
      <c r="C1698" s="12" t="s">
        <v>349</v>
      </c>
      <c r="D1698" s="13" t="s">
        <v>1955</v>
      </c>
    </row>
    <row r="1699" spans="3:4">
      <c r="C1699" s="12" t="s">
        <v>349</v>
      </c>
      <c r="D1699" s="13" t="s">
        <v>1956</v>
      </c>
    </row>
    <row r="1700" spans="3:4">
      <c r="C1700" s="12" t="s">
        <v>349</v>
      </c>
      <c r="D1700" s="13" t="s">
        <v>1957</v>
      </c>
    </row>
    <row r="1701" spans="3:4">
      <c r="C1701" s="12" t="s">
        <v>349</v>
      </c>
      <c r="D1701" s="13" t="s">
        <v>1958</v>
      </c>
    </row>
    <row r="1702" spans="3:4">
      <c r="C1702" s="12" t="s">
        <v>349</v>
      </c>
      <c r="D1702" s="13" t="s">
        <v>1959</v>
      </c>
    </row>
    <row r="1703" spans="3:4">
      <c r="C1703" s="12" t="s">
        <v>349</v>
      </c>
      <c r="D1703" s="13" t="s">
        <v>1960</v>
      </c>
    </row>
    <row r="1704" spans="3:4">
      <c r="C1704" s="12" t="s">
        <v>349</v>
      </c>
      <c r="D1704" s="13" t="s">
        <v>1961</v>
      </c>
    </row>
    <row r="1705" spans="3:4">
      <c r="C1705" s="12" t="s">
        <v>349</v>
      </c>
      <c r="D1705" s="13" t="s">
        <v>1962</v>
      </c>
    </row>
    <row r="1706" spans="3:4">
      <c r="C1706" s="12" t="s">
        <v>349</v>
      </c>
      <c r="D1706" s="13" t="s">
        <v>1963</v>
      </c>
    </row>
    <row r="1707" spans="3:4">
      <c r="C1707" s="12" t="s">
        <v>349</v>
      </c>
      <c r="D1707" s="13" t="s">
        <v>1964</v>
      </c>
    </row>
    <row r="1708" spans="3:4">
      <c r="C1708" s="12" t="s">
        <v>349</v>
      </c>
      <c r="D1708" s="13" t="s">
        <v>1965</v>
      </c>
    </row>
    <row r="1709" spans="3:4">
      <c r="C1709" s="12" t="s">
        <v>352</v>
      </c>
      <c r="D1709" s="13" t="s">
        <v>1966</v>
      </c>
    </row>
    <row r="1710" spans="3:4">
      <c r="C1710" s="12" t="s">
        <v>352</v>
      </c>
      <c r="D1710" s="13" t="s">
        <v>1967</v>
      </c>
    </row>
    <row r="1711" spans="3:4">
      <c r="C1711" s="12" t="s">
        <v>352</v>
      </c>
      <c r="D1711" s="13" t="s">
        <v>1968</v>
      </c>
    </row>
    <row r="1712" spans="3:4">
      <c r="C1712" s="12" t="s">
        <v>352</v>
      </c>
      <c r="D1712" s="13" t="s">
        <v>1969</v>
      </c>
    </row>
    <row r="1713" spans="3:4">
      <c r="C1713" s="12" t="s">
        <v>352</v>
      </c>
      <c r="D1713" s="13" t="s">
        <v>1970</v>
      </c>
    </row>
    <row r="1714" spans="3:4">
      <c r="C1714" s="12" t="s">
        <v>352</v>
      </c>
      <c r="D1714" s="13" t="s">
        <v>1971</v>
      </c>
    </row>
    <row r="1715" spans="3:4">
      <c r="C1715" s="12" t="s">
        <v>352</v>
      </c>
      <c r="D1715" s="13" t="s">
        <v>1972</v>
      </c>
    </row>
    <row r="1716" spans="3:4">
      <c r="C1716" s="12" t="s">
        <v>352</v>
      </c>
      <c r="D1716" s="13" t="s">
        <v>1973</v>
      </c>
    </row>
    <row r="1717" spans="3:4">
      <c r="C1717" s="12" t="s">
        <v>352</v>
      </c>
      <c r="D1717" s="13" t="s">
        <v>1974</v>
      </c>
    </row>
    <row r="1718" spans="3:4">
      <c r="C1718" s="12" t="s">
        <v>352</v>
      </c>
      <c r="D1718" s="13" t="s">
        <v>1975</v>
      </c>
    </row>
    <row r="1719" spans="3:4">
      <c r="C1719" s="12" t="s">
        <v>352</v>
      </c>
      <c r="D1719" s="13" t="s">
        <v>1976</v>
      </c>
    </row>
    <row r="1720" spans="3:4">
      <c r="C1720" s="12" t="s">
        <v>352</v>
      </c>
      <c r="D1720" s="13" t="s">
        <v>1977</v>
      </c>
    </row>
    <row r="1721" spans="3:4">
      <c r="C1721" s="12" t="s">
        <v>352</v>
      </c>
      <c r="D1721" s="13" t="s">
        <v>1978</v>
      </c>
    </row>
    <row r="1722" spans="3:4">
      <c r="C1722" s="12" t="s">
        <v>352</v>
      </c>
      <c r="D1722" s="13" t="s">
        <v>1979</v>
      </c>
    </row>
    <row r="1723" spans="3:4">
      <c r="C1723" s="12" t="s">
        <v>352</v>
      </c>
      <c r="D1723" s="13" t="s">
        <v>1980</v>
      </c>
    </row>
    <row r="1724" spans="3:4">
      <c r="C1724" s="12" t="s">
        <v>352</v>
      </c>
      <c r="D1724" s="13" t="s">
        <v>1981</v>
      </c>
    </row>
    <row r="1725" spans="3:4">
      <c r="C1725" s="12" t="s">
        <v>352</v>
      </c>
      <c r="D1725" s="13" t="s">
        <v>1982</v>
      </c>
    </row>
    <row r="1726" spans="3:4">
      <c r="C1726" s="12" t="s">
        <v>352</v>
      </c>
      <c r="D1726" s="13" t="s">
        <v>1983</v>
      </c>
    </row>
    <row r="1727" spans="3:4">
      <c r="C1727" s="12" t="s">
        <v>352</v>
      </c>
      <c r="D1727" s="13" t="s">
        <v>1984</v>
      </c>
    </row>
    <row r="1728" spans="3:4">
      <c r="C1728" s="12" t="s">
        <v>352</v>
      </c>
      <c r="D1728" s="13" t="s">
        <v>1985</v>
      </c>
    </row>
    <row r="1729" spans="3:4">
      <c r="C1729" s="12" t="s">
        <v>352</v>
      </c>
      <c r="D1729" s="13" t="s">
        <v>1986</v>
      </c>
    </row>
    <row r="1730" spans="3:4">
      <c r="C1730" s="12" t="s">
        <v>352</v>
      </c>
      <c r="D1730" s="13" t="s">
        <v>1987</v>
      </c>
    </row>
    <row r="1731" spans="3:4">
      <c r="C1731" s="12" t="s">
        <v>352</v>
      </c>
      <c r="D1731" s="13" t="s">
        <v>1988</v>
      </c>
    </row>
    <row r="1732" spans="3:4">
      <c r="C1732" s="12" t="s">
        <v>352</v>
      </c>
      <c r="D1732" s="13" t="s">
        <v>1989</v>
      </c>
    </row>
    <row r="1733" spans="3:4">
      <c r="C1733" s="12" t="s">
        <v>352</v>
      </c>
      <c r="D1733" s="13" t="s">
        <v>1990</v>
      </c>
    </row>
    <row r="1734" spans="3:4">
      <c r="C1734" s="12" t="s">
        <v>352</v>
      </c>
      <c r="D1734" s="13" t="s">
        <v>1991</v>
      </c>
    </row>
    <row r="1735" spans="3:4">
      <c r="C1735" s="12" t="s">
        <v>352</v>
      </c>
      <c r="D1735" s="13" t="s">
        <v>1992</v>
      </c>
    </row>
    <row r="1736" spans="3:4">
      <c r="C1736" s="12" t="s">
        <v>352</v>
      </c>
      <c r="D1736" s="13" t="s">
        <v>1993</v>
      </c>
    </row>
    <row r="1737" spans="3:4">
      <c r="C1737" s="12" t="s">
        <v>352</v>
      </c>
      <c r="D1737" s="13" t="s">
        <v>1994</v>
      </c>
    </row>
    <row r="1738" spans="3:4">
      <c r="C1738" s="12" t="s">
        <v>352</v>
      </c>
      <c r="D1738" s="13" t="s">
        <v>1995</v>
      </c>
    </row>
    <row r="1739" spans="3:4">
      <c r="C1739" s="12" t="s">
        <v>352</v>
      </c>
      <c r="D1739" s="13" t="s">
        <v>1996</v>
      </c>
    </row>
    <row r="1740" spans="3:4">
      <c r="C1740" s="12" t="s">
        <v>352</v>
      </c>
      <c r="D1740" s="13" t="s">
        <v>1997</v>
      </c>
    </row>
    <row r="1741" spans="3:4">
      <c r="C1741" s="12" t="s">
        <v>352</v>
      </c>
      <c r="D1741" s="13" t="s">
        <v>1998</v>
      </c>
    </row>
    <row r="1742" spans="3:4">
      <c r="C1742" s="12" t="s">
        <v>352</v>
      </c>
      <c r="D1742" s="13" t="s">
        <v>1999</v>
      </c>
    </row>
    <row r="1743" spans="3:4">
      <c r="C1743" s="12" t="s">
        <v>352</v>
      </c>
      <c r="D1743" s="13" t="s">
        <v>2000</v>
      </c>
    </row>
    <row r="1744" spans="3:4">
      <c r="C1744" s="12" t="s">
        <v>352</v>
      </c>
      <c r="D1744" s="13" t="s">
        <v>2001</v>
      </c>
    </row>
    <row r="1745" spans="3:4">
      <c r="C1745" s="12" t="s">
        <v>352</v>
      </c>
      <c r="D1745" s="13" t="s">
        <v>2002</v>
      </c>
    </row>
    <row r="1746" spans="3:4">
      <c r="C1746" s="12" t="s">
        <v>352</v>
      </c>
      <c r="D1746" s="13" t="s">
        <v>2003</v>
      </c>
    </row>
    <row r="1747" spans="3:4">
      <c r="C1747" s="12" t="s">
        <v>352</v>
      </c>
      <c r="D1747" s="13" t="s">
        <v>2004</v>
      </c>
    </row>
    <row r="1748" spans="3:4">
      <c r="C1748" s="12" t="s">
        <v>352</v>
      </c>
      <c r="D1748" s="13" t="s">
        <v>2005</v>
      </c>
    </row>
    <row r="1749" spans="3:4" ht="14.25" thickBot="1">
      <c r="C1749" s="14" t="s">
        <v>352</v>
      </c>
      <c r="D1749" s="15" t="s">
        <v>2006</v>
      </c>
    </row>
  </sheetData>
  <phoneticPr fontId="6"/>
  <dataValidations count="1">
    <dataValidation type="list" allowBlank="1" showInputMessage="1" showErrorMessage="1" sqref="G9" xr:uid="{CBA2346A-8A46-4CED-A71F-2527E20F00D8}">
      <formula1>"表示,非表示"</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F7C-1B44-4ACA-B74D-21FBB37071E4}">
  <sheetPr>
    <pageSetUpPr fitToPage="1"/>
  </sheetPr>
  <dimension ref="A1:CJ73"/>
  <sheetViews>
    <sheetView showGridLines="0" view="pageBreakPreview" topLeftCell="A39"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2118</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76"/>
      <c r="AR2" s="7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009"/>
      <c r="Q5" s="1010"/>
      <c r="R5" s="1010"/>
      <c r="S5" s="1010"/>
      <c r="T5" s="1010"/>
      <c r="U5" s="1010"/>
      <c r="V5" s="1010"/>
      <c r="W5" s="1010"/>
      <c r="X5" s="1011"/>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074" t="str">
        <f>IFERROR(VLOOKUP(Y5,【参考】数式用!$A$5:$AB$37,MATCH(V11,【参考】数式用!$B$4:$AB$4,0)+1,FALSE),"")</f>
        <v/>
      </c>
      <c r="W12" s="1074"/>
      <c r="X12" s="1074"/>
      <c r="Y12" s="1074"/>
      <c r="Z12" s="1074"/>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102"/>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103" t="s">
        <v>2110</v>
      </c>
      <c r="F15" s="54">
        <v>4</v>
      </c>
      <c r="G15" s="103" t="s">
        <v>2111</v>
      </c>
      <c r="H15" s="1059" t="s">
        <v>2112</v>
      </c>
      <c r="I15" s="1059"/>
      <c r="J15" s="1072"/>
      <c r="K15" s="54">
        <v>7</v>
      </c>
      <c r="L15" s="103" t="s">
        <v>2110</v>
      </c>
      <c r="M15" s="54">
        <v>3</v>
      </c>
      <c r="N15" s="103" t="s">
        <v>2111</v>
      </c>
      <c r="O15" s="103" t="s">
        <v>2113</v>
      </c>
      <c r="P15" s="104">
        <f>(K15*12+M15)-(D15*12+F15)+1</f>
        <v>12</v>
      </c>
      <c r="Q15" s="1059" t="s">
        <v>2114</v>
      </c>
      <c r="R15" s="1059"/>
      <c r="S15" s="105" t="s">
        <v>69</v>
      </c>
      <c r="U15" s="102"/>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102"/>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110"/>
      <c r="U17" s="110"/>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119"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119"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119"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119"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119"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119"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119"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119"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119"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119"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119" t="str">
        <f>IFERROR(IF(G9="特定加算なし","✓",""),"")</f>
        <v/>
      </c>
      <c r="W37" s="1053" t="s">
        <v>15</v>
      </c>
      <c r="X37" s="1054"/>
      <c r="Y37" s="1054"/>
      <c r="Z37" s="1055"/>
      <c r="AA37" s="1022"/>
      <c r="AB37" s="1023"/>
      <c r="AC37" s="1047" t="s">
        <v>2175</v>
      </c>
      <c r="AD37" s="1048"/>
      <c r="AE37" s="1048"/>
      <c r="AF37" s="1048"/>
      <c r="AG37" s="1049">
        <v>0</v>
      </c>
      <c r="AH37" s="1050"/>
      <c r="AI37" s="1022"/>
      <c r="AJ37" s="1023"/>
      <c r="AK37" s="1047" t="s">
        <v>2175</v>
      </c>
      <c r="AL37" s="1048"/>
      <c r="AM37" s="1048"/>
      <c r="AN37" s="1048"/>
      <c r="AO37" s="1049">
        <v>1</v>
      </c>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119"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119"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110"/>
      <c r="AB42" s="110"/>
      <c r="AC42" s="136"/>
      <c r="AD42" s="1032" t="s">
        <v>15</v>
      </c>
      <c r="AE42" s="1032"/>
      <c r="AF42" s="1032"/>
      <c r="AG42" s="1032"/>
      <c r="AH42" s="1032"/>
      <c r="AI42" s="110"/>
      <c r="AJ42" s="110"/>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119"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119"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042" t="s">
        <v>2357</v>
      </c>
      <c r="V56" s="1042"/>
      <c r="W56" s="1042"/>
      <c r="X56" s="1042"/>
      <c r="Y56" s="1042"/>
      <c r="Z56" s="1042"/>
      <c r="AA56" s="145"/>
      <c r="AB56" s="149"/>
      <c r="AC56" s="1042" t="str">
        <f>IF(F15=4,"R6.4～R6.5",IF(F15=5,"R6.5",""))</f>
        <v>R6.4～R6.5</v>
      </c>
      <c r="AD56" s="1042"/>
      <c r="AE56" s="1042"/>
      <c r="AF56" s="1042"/>
      <c r="AG56" s="1042"/>
      <c r="AH56" s="1042"/>
      <c r="AI56" s="150"/>
      <c r="AJ56" s="149"/>
      <c r="AK56" s="1042" t="str">
        <f>IF(OR(F15=4,F15=5),"R6.6","R"&amp;D15&amp;"."&amp;F15)&amp;"～R"&amp;K15&amp;"."&amp;M15</f>
        <v>R6.6～R7.3</v>
      </c>
      <c r="AL56" s="1042"/>
      <c r="AM56" s="1042"/>
      <c r="AN56" s="1042"/>
      <c r="AO56" s="1042"/>
      <c r="AP56" s="1042"/>
      <c r="AQ56" s="145"/>
      <c r="AR56" s="145"/>
      <c r="AS56" s="1051" t="s">
        <v>2202</v>
      </c>
      <c r="AT56" s="1051"/>
      <c r="AU56" s="1051"/>
      <c r="AV56" s="1051"/>
      <c r="AW56" s="1051" t="s">
        <v>2201</v>
      </c>
      <c r="AX56" s="1051"/>
      <c r="AY56" s="1051"/>
      <c r="AZ56" s="1051"/>
    </row>
    <row r="57" spans="2:86" ht="15.95" customHeight="1">
      <c r="U57" s="1039" t="s">
        <v>2358</v>
      </c>
      <c r="V57" s="1039"/>
      <c r="W57" s="1039"/>
      <c r="X57" s="1039"/>
      <c r="Y57" s="1039"/>
      <c r="Z57" s="152" t="str">
        <f>IF(AND(B9&lt;&gt;"処遇加算なし",F15=4),IF(V21="✓",1,IF(V22="✓",2,"")),"")</f>
        <v/>
      </c>
      <c r="AA57" s="145"/>
      <c r="AB57" s="149"/>
      <c r="AC57" s="1039" t="s">
        <v>2358</v>
      </c>
      <c r="AD57" s="1039"/>
      <c r="AE57" s="1039"/>
      <c r="AF57" s="1039"/>
      <c r="AG57" s="1039"/>
      <c r="AH57" s="425">
        <f>IF(AND(F15&lt;&gt;4,F15&lt;&gt;5),0,IF(AT8="○",1,0))</f>
        <v>0</v>
      </c>
      <c r="AI57" s="153"/>
      <c r="AJ57" s="149"/>
      <c r="AK57" s="1039" t="s">
        <v>2358</v>
      </c>
      <c r="AL57" s="1039"/>
      <c r="AM57" s="1039"/>
      <c r="AN57" s="1039"/>
      <c r="AO57" s="1039"/>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2359</v>
      </c>
      <c r="V58" s="1046"/>
      <c r="W58" s="1046"/>
      <c r="X58" s="1046"/>
      <c r="Y58" s="1046"/>
      <c r="Z58" s="152" t="str">
        <f>IF(AND(B9&lt;&gt;"処遇加算なし",F15=4),IF(V24="✓",1,IF(V25="✓",2,IF(V26="✓",3,""))),"")</f>
        <v/>
      </c>
      <c r="AA58" s="145"/>
      <c r="AB58" s="149"/>
      <c r="AC58" s="1046" t="s">
        <v>2359</v>
      </c>
      <c r="AD58" s="1046"/>
      <c r="AE58" s="1046"/>
      <c r="AF58" s="1046"/>
      <c r="AG58" s="1046"/>
      <c r="AH58" s="425">
        <f>IF(AND(F15&lt;&gt;4,F15&lt;&gt;5),0,IF(AU8="○",1,3))</f>
        <v>3</v>
      </c>
      <c r="AI58" s="153"/>
      <c r="AJ58" s="149"/>
      <c r="AK58" s="1046" t="s">
        <v>2359</v>
      </c>
      <c r="AL58" s="1046"/>
      <c r="AM58" s="1046"/>
      <c r="AN58" s="1046"/>
      <c r="AO58" s="1046"/>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2360</v>
      </c>
      <c r="V59" s="1046"/>
      <c r="W59" s="1046"/>
      <c r="X59" s="1046"/>
      <c r="Y59" s="1046"/>
      <c r="Z59" s="152" t="str">
        <f>IF(AND(B9&lt;&gt;"処遇加算なし",F15=4),IF(V28="✓",1,IF(V29="✓",2,IF(V30="✓",3,""))),"")</f>
        <v/>
      </c>
      <c r="AA59" s="145"/>
      <c r="AB59" s="149"/>
      <c r="AC59" s="1046" t="s">
        <v>2360</v>
      </c>
      <c r="AD59" s="1046"/>
      <c r="AE59" s="1046"/>
      <c r="AF59" s="1046"/>
      <c r="AG59" s="1046"/>
      <c r="AH59" s="425">
        <f>IF(AND(F15&lt;&gt;4,F15&lt;&gt;5),0,IF(AV8="○",1,3))</f>
        <v>3</v>
      </c>
      <c r="AI59" s="153"/>
      <c r="AJ59" s="149"/>
      <c r="AK59" s="1046" t="s">
        <v>2360</v>
      </c>
      <c r="AL59" s="1046"/>
      <c r="AM59" s="1046"/>
      <c r="AN59" s="1046"/>
      <c r="AO59" s="1046"/>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2361</v>
      </c>
      <c r="V60" s="1046"/>
      <c r="W60" s="1046"/>
      <c r="X60" s="1046"/>
      <c r="Y60" s="1046"/>
      <c r="Z60" s="152" t="str">
        <f>IF(AND(B9&lt;&gt;"処遇加算なし",F15=4),IF(V32="✓",1,IF(V33="✓",2,"")),"")</f>
        <v/>
      </c>
      <c r="AA60" s="145"/>
      <c r="AB60" s="149"/>
      <c r="AC60" s="1046" t="s">
        <v>2361</v>
      </c>
      <c r="AD60" s="1046"/>
      <c r="AE60" s="1046"/>
      <c r="AF60" s="1046"/>
      <c r="AG60" s="1046"/>
      <c r="AH60" s="425">
        <f>IF(AND(F15&lt;&gt;4,F15&lt;&gt;5),0,IF(AW8="○",1,3))</f>
        <v>3</v>
      </c>
      <c r="AI60" s="153"/>
      <c r="AJ60" s="149"/>
      <c r="AK60" s="1046" t="s">
        <v>2361</v>
      </c>
      <c r="AL60" s="1046"/>
      <c r="AM60" s="1046"/>
      <c r="AN60" s="1046"/>
      <c r="AO60" s="1046"/>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2362</v>
      </c>
      <c r="V61" s="1046"/>
      <c r="W61" s="1046"/>
      <c r="X61" s="1046"/>
      <c r="Y61" s="1046"/>
      <c r="Z61" s="152" t="str">
        <f>IF(AND(B9&lt;&gt;"処遇加算なし",F15=4),IF(V36="✓",1,IF(V37="✓",2,"")),"")</f>
        <v/>
      </c>
      <c r="AA61" s="145"/>
      <c r="AB61" s="149"/>
      <c r="AC61" s="1046" t="s">
        <v>2362</v>
      </c>
      <c r="AD61" s="1046"/>
      <c r="AE61" s="1046"/>
      <c r="AF61" s="1046"/>
      <c r="AG61" s="1046"/>
      <c r="AH61" s="425">
        <f>IF(AND(F15&lt;&gt;4,F15&lt;&gt;5),0,IF(AX8="○",1,2))</f>
        <v>2</v>
      </c>
      <c r="AI61" s="153"/>
      <c r="AJ61" s="149"/>
      <c r="AK61" s="1046" t="s">
        <v>2362</v>
      </c>
      <c r="AL61" s="1046"/>
      <c r="AM61" s="1046"/>
      <c r="AN61" s="1046"/>
      <c r="AO61" s="1046"/>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2363</v>
      </c>
      <c r="V62" s="1046"/>
      <c r="W62" s="1046"/>
      <c r="X62" s="1046"/>
      <c r="Y62" s="1046"/>
      <c r="Z62" s="152" t="str">
        <f>IF(AND(B9&lt;&gt;"処遇加算なし",F15=4),IF(V40="✓",1,IF(V41="✓",2,"")),"")</f>
        <v/>
      </c>
      <c r="AA62" s="145"/>
      <c r="AB62" s="149"/>
      <c r="AC62" s="1046" t="s">
        <v>2363</v>
      </c>
      <c r="AD62" s="1046"/>
      <c r="AE62" s="1046"/>
      <c r="AF62" s="1046"/>
      <c r="AG62" s="1046"/>
      <c r="AH62" s="425">
        <f>IF(AND(F15&lt;&gt;4,F15&lt;&gt;5),0,IF(AY8="○",1,2))</f>
        <v>2</v>
      </c>
      <c r="AI62" s="153"/>
      <c r="AJ62" s="149"/>
      <c r="AK62" s="1046" t="s">
        <v>2363</v>
      </c>
      <c r="AL62" s="1046"/>
      <c r="AM62" s="1046"/>
      <c r="AN62" s="1046"/>
      <c r="AO62" s="1046"/>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9" t="s">
        <v>2364</v>
      </c>
      <c r="V63" s="1039"/>
      <c r="W63" s="1039"/>
      <c r="X63" s="1039"/>
      <c r="Y63" s="1039"/>
      <c r="Z63" s="152" t="str">
        <f>IF(AND(B9&lt;&gt;"処遇加算なし",F15=4),IF(V44="✓",1,IF(V45="✓",2,"")),"")</f>
        <v/>
      </c>
      <c r="AA63" s="145"/>
      <c r="AB63" s="149"/>
      <c r="AC63" s="1039" t="s">
        <v>2364</v>
      </c>
      <c r="AD63" s="1039"/>
      <c r="AE63" s="1039"/>
      <c r="AF63" s="1039"/>
      <c r="AG63" s="1039"/>
      <c r="AH63" s="425">
        <f>IF(AND(F15&lt;&gt;4,F15&lt;&gt;5),0,IF(AZ8="○",1,2))</f>
        <v>2</v>
      </c>
      <c r="AI63" s="153"/>
      <c r="AJ63" s="149"/>
      <c r="AK63" s="1039" t="s">
        <v>2364</v>
      </c>
      <c r="AL63" s="1039"/>
      <c r="AM63" s="1039"/>
      <c r="AN63" s="1039"/>
      <c r="AO63" s="1039"/>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SUM('別紙様式6-2 事業所個票１'!BU51)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AK20:AP20"/>
    <mergeCell ref="AT11:AT12"/>
    <mergeCell ref="AZ11:AZ12"/>
    <mergeCell ref="AY11:AY12"/>
    <mergeCell ref="AX11:AX12"/>
    <mergeCell ref="AW11:AW12"/>
    <mergeCell ref="AV11:AV12"/>
    <mergeCell ref="AU11:AU12"/>
    <mergeCell ref="CI3:CJ3"/>
    <mergeCell ref="CI5:CJ5"/>
    <mergeCell ref="AT14:AT16"/>
    <mergeCell ref="AU14:AU16"/>
    <mergeCell ref="AV14:AV16"/>
    <mergeCell ref="AS20:BH22"/>
    <mergeCell ref="CI6:CJ6"/>
    <mergeCell ref="CI7:CJ7"/>
    <mergeCell ref="CE3:CH3"/>
    <mergeCell ref="CE5:CH5"/>
    <mergeCell ref="CE6:CH6"/>
    <mergeCell ref="CE7:CH7"/>
    <mergeCell ref="CE8:CH8"/>
    <mergeCell ref="CE9:CH9"/>
    <mergeCell ref="CI10:CJ10"/>
    <mergeCell ref="BV50:CA50"/>
    <mergeCell ref="BV51:CA51"/>
    <mergeCell ref="AF1:AH1"/>
    <mergeCell ref="AI1:AP1"/>
    <mergeCell ref="CE2:CH2"/>
    <mergeCell ref="AL45:AP45"/>
    <mergeCell ref="AL25:AP25"/>
    <mergeCell ref="BI51:BL51"/>
    <mergeCell ref="BN51:BS51"/>
    <mergeCell ref="BN50:BS50"/>
    <mergeCell ref="BA48:BD48"/>
    <mergeCell ref="AS24:BH26"/>
    <mergeCell ref="AZ8:AZ9"/>
    <mergeCell ref="AY8:AY9"/>
    <mergeCell ref="AX8:AX9"/>
    <mergeCell ref="AW8:AW9"/>
    <mergeCell ref="AV8:AV9"/>
    <mergeCell ref="AU8:AU9"/>
    <mergeCell ref="AT8:AT9"/>
    <mergeCell ref="AW14:AW16"/>
    <mergeCell ref="AX14:AX16"/>
    <mergeCell ref="AY14:AY16"/>
    <mergeCell ref="AZ14:AZ16"/>
    <mergeCell ref="AS36:BH38"/>
    <mergeCell ref="B51:F52"/>
    <mergeCell ref="W45:Z45"/>
    <mergeCell ref="AD45:AH45"/>
    <mergeCell ref="AC49:AH49"/>
    <mergeCell ref="G50:K50"/>
    <mergeCell ref="L50:P50"/>
    <mergeCell ref="Q50:U50"/>
    <mergeCell ref="V50:Z50"/>
    <mergeCell ref="AC50:AH50"/>
    <mergeCell ref="AA48:AB50"/>
    <mergeCell ref="AC48:AH48"/>
    <mergeCell ref="G49:K49"/>
    <mergeCell ref="G48:Z48"/>
    <mergeCell ref="AA44:AB45"/>
    <mergeCell ref="AD44:AH44"/>
    <mergeCell ref="G51:J51"/>
    <mergeCell ref="B47:AH47"/>
    <mergeCell ref="L52:P52"/>
    <mergeCell ref="Q52:U52"/>
    <mergeCell ref="V52:Z52"/>
    <mergeCell ref="AC51:AG51"/>
    <mergeCell ref="AC52:AH52"/>
    <mergeCell ref="V51:Y51"/>
    <mergeCell ref="L49:P49"/>
    <mergeCell ref="G40:T42"/>
    <mergeCell ref="W26:Z26"/>
    <mergeCell ref="W29:Z29"/>
    <mergeCell ref="W30:Z30"/>
    <mergeCell ref="W28:Z28"/>
    <mergeCell ref="AD42:AH42"/>
    <mergeCell ref="W32:Z32"/>
    <mergeCell ref="AD38:AH38"/>
    <mergeCell ref="B49:F49"/>
    <mergeCell ref="W41:Z41"/>
    <mergeCell ref="AD41:AH41"/>
    <mergeCell ref="W40:Z40"/>
    <mergeCell ref="AA40:AB41"/>
    <mergeCell ref="AD40:AH40"/>
    <mergeCell ref="Q49:U49"/>
    <mergeCell ref="V49:Z49"/>
    <mergeCell ref="B50:F50"/>
    <mergeCell ref="B4:F4"/>
    <mergeCell ref="G4:I4"/>
    <mergeCell ref="J4:O4"/>
    <mergeCell ref="Y4:AD4"/>
    <mergeCell ref="B48:F48"/>
    <mergeCell ref="B44:F45"/>
    <mergeCell ref="B9:F9"/>
    <mergeCell ref="G9:K9"/>
    <mergeCell ref="L9:P9"/>
    <mergeCell ref="B10:F11"/>
    <mergeCell ref="G10:K11"/>
    <mergeCell ref="L10:P11"/>
    <mergeCell ref="Q10:S11"/>
    <mergeCell ref="G32:T34"/>
    <mergeCell ref="G44:T45"/>
    <mergeCell ref="W44:Z44"/>
    <mergeCell ref="AA24:AB26"/>
    <mergeCell ref="AD24:AH24"/>
    <mergeCell ref="B24:F26"/>
    <mergeCell ref="B36:F38"/>
    <mergeCell ref="B32:F34"/>
    <mergeCell ref="B28:F30"/>
    <mergeCell ref="B40:F42"/>
    <mergeCell ref="AK58:AO58"/>
    <mergeCell ref="AK59:AO59"/>
    <mergeCell ref="V12:Z12"/>
    <mergeCell ref="V11:Z11"/>
    <mergeCell ref="G24:T26"/>
    <mergeCell ref="G28:T30"/>
    <mergeCell ref="AI4:AL4"/>
    <mergeCell ref="AM4:AP4"/>
    <mergeCell ref="Y5:AD5"/>
    <mergeCell ref="G52:K52"/>
    <mergeCell ref="L51:O51"/>
    <mergeCell ref="Q51:T51"/>
    <mergeCell ref="G36:T38"/>
    <mergeCell ref="AE4:AH4"/>
    <mergeCell ref="T8:U9"/>
    <mergeCell ref="T11:U12"/>
    <mergeCell ref="B12:S12"/>
    <mergeCell ref="V14:Z14"/>
    <mergeCell ref="B5:F5"/>
    <mergeCell ref="G5:I5"/>
    <mergeCell ref="J5:L5"/>
    <mergeCell ref="M5:O5"/>
    <mergeCell ref="Q9:S9"/>
    <mergeCell ref="B8:S8"/>
    <mergeCell ref="W22:Z22"/>
    <mergeCell ref="W36:Z36"/>
    <mergeCell ref="AA36:AB38"/>
    <mergeCell ref="B15:C15"/>
    <mergeCell ref="Q15:R15"/>
    <mergeCell ref="V15:Z16"/>
    <mergeCell ref="B13:S14"/>
    <mergeCell ref="H15:J15"/>
    <mergeCell ref="N1:AE2"/>
    <mergeCell ref="AC20:AH20"/>
    <mergeCell ref="V20:Z20"/>
    <mergeCell ref="W21:Z21"/>
    <mergeCell ref="AA21:AB22"/>
    <mergeCell ref="AD21:AH21"/>
    <mergeCell ref="G21:T22"/>
    <mergeCell ref="B21:F22"/>
    <mergeCell ref="W25:Z25"/>
    <mergeCell ref="AD25:AH25"/>
    <mergeCell ref="B18:S20"/>
    <mergeCell ref="W24:Z24"/>
    <mergeCell ref="U56:Z56"/>
    <mergeCell ref="U57:Y57"/>
    <mergeCell ref="U58:Y58"/>
    <mergeCell ref="U59:Y59"/>
    <mergeCell ref="W37:Z37"/>
    <mergeCell ref="AA28:AB30"/>
    <mergeCell ref="AD28:AH28"/>
    <mergeCell ref="W33:Z33"/>
    <mergeCell ref="AD33:AH33"/>
    <mergeCell ref="AD34:AH34"/>
    <mergeCell ref="AD29:AH29"/>
    <mergeCell ref="AD30:AH30"/>
    <mergeCell ref="AL38:AP38"/>
    <mergeCell ref="AD36:AH36"/>
    <mergeCell ref="AI36:AJ38"/>
    <mergeCell ref="AL36:AP36"/>
    <mergeCell ref="AC37:AF37"/>
    <mergeCell ref="AG37:AH37"/>
    <mergeCell ref="AK37:AN37"/>
    <mergeCell ref="AO37:AP37"/>
    <mergeCell ref="AW56:AZ56"/>
    <mergeCell ref="AK56:AP56"/>
    <mergeCell ref="AS56:AV56"/>
    <mergeCell ref="AC56:AH56"/>
    <mergeCell ref="AL42:AP42"/>
    <mergeCell ref="AI44:AJ45"/>
    <mergeCell ref="AL44:AP44"/>
    <mergeCell ref="AL40:AP40"/>
    <mergeCell ref="AL41:AP41"/>
    <mergeCell ref="AI40:AJ41"/>
    <mergeCell ref="AW57:AZ57"/>
    <mergeCell ref="AW58:AZ58"/>
    <mergeCell ref="AW59:AZ59"/>
    <mergeCell ref="AW60:AZ60"/>
    <mergeCell ref="AW61:AZ61"/>
    <mergeCell ref="AW62:AZ62"/>
    <mergeCell ref="AW63:AZ63"/>
    <mergeCell ref="U60:Y60"/>
    <mergeCell ref="U61:Y61"/>
    <mergeCell ref="U62:Y62"/>
    <mergeCell ref="U63:Y63"/>
    <mergeCell ref="AC58:AG58"/>
    <mergeCell ref="AC59:AG59"/>
    <mergeCell ref="AC60:AG60"/>
    <mergeCell ref="AC61:AG61"/>
    <mergeCell ref="AC63:AG63"/>
    <mergeCell ref="AK63:AO63"/>
    <mergeCell ref="AS63:AV63"/>
    <mergeCell ref="AC57:AG57"/>
    <mergeCell ref="AC62:AG62"/>
    <mergeCell ref="AK60:AO60"/>
    <mergeCell ref="AK61:AO61"/>
    <mergeCell ref="AK62:AO62"/>
    <mergeCell ref="AK57:AO57"/>
    <mergeCell ref="BF1:BP1"/>
    <mergeCell ref="AS40:BH42"/>
    <mergeCell ref="AS1:BE1"/>
    <mergeCell ref="AS57:AV57"/>
    <mergeCell ref="AS58:AV58"/>
    <mergeCell ref="AS59:AV59"/>
    <mergeCell ref="AS60:AV60"/>
    <mergeCell ref="AS61:AV61"/>
    <mergeCell ref="AS62:AV62"/>
    <mergeCell ref="AS44:BH45"/>
    <mergeCell ref="AS48:AV48"/>
    <mergeCell ref="AW48:AZ48"/>
    <mergeCell ref="BE48:BP48"/>
    <mergeCell ref="AT4:AT7"/>
    <mergeCell ref="AU4:AU7"/>
    <mergeCell ref="BA50:BD50"/>
    <mergeCell ref="AS51:AV51"/>
    <mergeCell ref="AW51:AZ51"/>
    <mergeCell ref="BA51:BD51"/>
    <mergeCell ref="BE50:BH50"/>
    <mergeCell ref="BE51:BH51"/>
    <mergeCell ref="AS50:AV50"/>
    <mergeCell ref="AW50:AZ50"/>
    <mergeCell ref="BI50:BL50"/>
    <mergeCell ref="CE10:CH10"/>
    <mergeCell ref="AD26:AH26"/>
    <mergeCell ref="AL26:AP26"/>
    <mergeCell ref="AS28:BH30"/>
    <mergeCell ref="AI24:AJ26"/>
    <mergeCell ref="AI28:AJ30"/>
    <mergeCell ref="AL28:AP28"/>
    <mergeCell ref="AS32:BH34"/>
    <mergeCell ref="AL33:AP33"/>
    <mergeCell ref="AA11:AP12"/>
    <mergeCell ref="AA14:AP16"/>
    <mergeCell ref="AD22:AH22"/>
    <mergeCell ref="AL22:AP22"/>
    <mergeCell ref="AL34:AP34"/>
    <mergeCell ref="AA32:AB34"/>
    <mergeCell ref="AD32:AH32"/>
    <mergeCell ref="AI32:AJ34"/>
    <mergeCell ref="AL32:AP32"/>
    <mergeCell ref="AI21:AJ22"/>
    <mergeCell ref="AL21:AP21"/>
    <mergeCell ref="AL24:AP24"/>
    <mergeCell ref="AL29:AP29"/>
    <mergeCell ref="AL30:AP30"/>
    <mergeCell ref="AZ4:AZ7"/>
    <mergeCell ref="AY4:AY7"/>
    <mergeCell ref="AX4:AX7"/>
    <mergeCell ref="AW4:AW7"/>
    <mergeCell ref="AV4:AV7"/>
    <mergeCell ref="P4:X4"/>
    <mergeCell ref="CI4:CJ4"/>
    <mergeCell ref="CI8:CJ8"/>
    <mergeCell ref="CI9:CJ9"/>
    <mergeCell ref="CE4:CH4"/>
    <mergeCell ref="AA8:AP9"/>
    <mergeCell ref="AI5:AL5"/>
    <mergeCell ref="AM5:AP5"/>
    <mergeCell ref="AE5:AH5"/>
    <mergeCell ref="V8:Z8"/>
    <mergeCell ref="V9:Z9"/>
    <mergeCell ref="P5:X5"/>
  </mergeCells>
  <phoneticPr fontId="6"/>
  <conditionalFormatting sqref="AS36:BH38">
    <cfRule type="expression" dxfId="289" priority="54">
      <formula>OR($AS$36="－",$AS$36="")</formula>
    </cfRule>
  </conditionalFormatting>
  <conditionalFormatting sqref="AS40:BH42">
    <cfRule type="expression" dxfId="288" priority="53">
      <formula>OR($AS$40="－",$AS$40="")</formula>
    </cfRule>
  </conditionalFormatting>
  <conditionalFormatting sqref="AS44:BH45">
    <cfRule type="expression" dxfId="287" priority="52">
      <formula>OR($AS$44="－",$AS$44="")</formula>
    </cfRule>
  </conditionalFormatting>
  <conditionalFormatting sqref="V21:AP22">
    <cfRule type="expression" dxfId="286" priority="116">
      <formula>$L$9="ベア加算"</formula>
    </cfRule>
  </conditionalFormatting>
  <conditionalFormatting sqref="B21:U22">
    <cfRule type="expression" dxfId="285" priority="117">
      <formula>$L$9="ベア加算"</formula>
    </cfRule>
  </conditionalFormatting>
  <conditionalFormatting sqref="B12:S12">
    <cfRule type="expression" dxfId="284" priority="44">
      <formula>OR($B$9="",$G$9="",$L$9="")</formula>
    </cfRule>
  </conditionalFormatting>
  <conditionalFormatting sqref="V10:AP12">
    <cfRule type="expression" dxfId="283" priority="43">
      <formula>$V$11=""</formula>
    </cfRule>
  </conditionalFormatting>
  <conditionalFormatting sqref="V13:AP16">
    <cfRule type="expression" dxfId="282" priority="42">
      <formula>$V$14=""</formula>
    </cfRule>
  </conditionalFormatting>
  <conditionalFormatting sqref="AS20:BH22">
    <cfRule type="expression" dxfId="281" priority="118">
      <formula>OR($AS$20="－",$AS$20="")</formula>
    </cfRule>
  </conditionalFormatting>
  <conditionalFormatting sqref="AT14:AZ16">
    <cfRule type="expression" dxfId="280" priority="31">
      <formula>$V$14=""</formula>
    </cfRule>
  </conditionalFormatting>
  <conditionalFormatting sqref="AT11:AZ12">
    <cfRule type="expression" dxfId="279" priority="30">
      <formula>$V$11=""</formula>
    </cfRule>
  </conditionalFormatting>
  <conditionalFormatting sqref="P5">
    <cfRule type="expression" dxfId="278" priority="29">
      <formula>OR($Y$5="訪問型サービス（総合事業）",$Y$5="通所型サービス（総合事業）")</formula>
    </cfRule>
  </conditionalFormatting>
  <conditionalFormatting sqref="P15">
    <cfRule type="expression" dxfId="277" priority="28">
      <formula>OR($P$15&lt;1,$P$15&gt;12)</formula>
    </cfRule>
  </conditionalFormatting>
  <conditionalFormatting sqref="B8:S11 V7:Z16 AA8:AP9 AA11:AP12 AA14:AP16 V20:Z45">
    <cfRule type="expression" dxfId="276" priority="25">
      <formula>$F$15&lt;&gt;4</formula>
    </cfRule>
  </conditionalFormatting>
  <conditionalFormatting sqref="AA21:AB45 AA48:AB50">
    <cfRule type="expression" dxfId="275" priority="126">
      <formula>AND($F$15&lt;&gt;4,$F$15&lt;&gt;5)</formula>
    </cfRule>
  </conditionalFormatting>
  <conditionalFormatting sqref="AC20:AH45">
    <cfRule type="expression" dxfId="274" priority="2">
      <formula>AND($F$15&lt;&gt;4,$F$15&lt;&gt;5)</formula>
    </cfRule>
  </conditionalFormatting>
  <conditionalFormatting sqref="V7:Z16 AA8:AP9 AA11:AP12 AA14:AP16 V20:Z45">
    <cfRule type="expression" dxfId="273" priority="24">
      <formula>$B$9="処遇加算なし"</formula>
    </cfRule>
  </conditionalFormatting>
  <conditionalFormatting sqref="G9:S9">
    <cfRule type="expression" dxfId="272" priority="23">
      <formula>$B$9="処遇加算なし"</formula>
    </cfRule>
  </conditionalFormatting>
  <conditionalFormatting sqref="G10:S11">
    <cfRule type="expression" dxfId="271" priority="22">
      <formula>$B$9="処遇加算なし"</formula>
    </cfRule>
  </conditionalFormatting>
  <conditionalFormatting sqref="AD24:AH24">
    <cfRule type="expression" dxfId="270" priority="20">
      <formula>AND($F$15&lt;&gt;4,$F$15&lt;&gt;5)</formula>
    </cfRule>
  </conditionalFormatting>
  <conditionalFormatting sqref="AD28:AH28">
    <cfRule type="expression" dxfId="269" priority="18">
      <formula>AND($F$15&lt;&gt;4,$F$15&lt;&gt;5)</formula>
    </cfRule>
  </conditionalFormatting>
  <conditionalFormatting sqref="AD32:AH32">
    <cfRule type="expression" dxfId="268" priority="15">
      <formula>AND($F$15&lt;&gt;4,$F$15&lt;&gt;5)</formula>
    </cfRule>
  </conditionalFormatting>
  <conditionalFormatting sqref="AS24:BH26">
    <cfRule type="expression" dxfId="267" priority="14">
      <formula>OR($AS$24="－",$AS$24="")</formula>
    </cfRule>
  </conditionalFormatting>
  <conditionalFormatting sqref="AS28:BH30">
    <cfRule type="expression" dxfId="266" priority="13">
      <formula>OR($AS$28="－",$AS$28="")</formula>
    </cfRule>
  </conditionalFormatting>
  <conditionalFormatting sqref="AS32:BH34">
    <cfRule type="expression" dxfId="265" priority="12">
      <formula>OR($AS$32="－",$AS$32="")</formula>
    </cfRule>
  </conditionalFormatting>
  <conditionalFormatting sqref="AL41:AP41">
    <cfRule type="expression" dxfId="264" priority="6">
      <formula>$AP$62=2</formula>
    </cfRule>
  </conditionalFormatting>
  <conditionalFormatting sqref="AD41:AH41">
    <cfRule type="expression" dxfId="263" priority="5">
      <formula>$AH$62=2</formula>
    </cfRule>
  </conditionalFormatting>
  <conditionalFormatting sqref="AG37:AH37">
    <cfRule type="expression" dxfId="262" priority="12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61"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AA5EF2A6-3BE6-43D3-82F5-8217AD9EAD3E}">
      <formula1>サービス名</formula1>
    </dataValidation>
    <dataValidation type="list" allowBlank="1" showInputMessage="1" showErrorMessage="1" sqref="M5:O5" xr:uid="{09B38D9C-99EC-439B-AAA1-C43AA15EFA12}">
      <formula1>INDIRECT(J5)</formula1>
    </dataValidation>
    <dataValidation type="list" allowBlank="1" showInputMessage="1" showErrorMessage="1" sqref="M15:M16" xr:uid="{EC19A355-2FAD-4D2D-9FA0-BF6A89F82C0D}">
      <formula1>"1,2,3,6,7,8,9,10,11,12"</formula1>
    </dataValidation>
    <dataValidation type="list" allowBlank="1" showInputMessage="1" showErrorMessage="1" sqref="K15:K16 D15:D16" xr:uid="{94479706-21A0-4907-98B2-4E5FBFAE8F6D}">
      <formula1>"6,7"</formula1>
    </dataValidation>
    <dataValidation type="textLength" operator="equal" allowBlank="1" showInputMessage="1" showErrorMessage="1" error="10桁の介護保険事業所番号を入力してください。_x000a_（桁数が異なるとエラーになります）" sqref="B5:F5" xr:uid="{B0AA4CD5-A234-43C6-A355-BA9DD4D5EC37}">
      <formula1>10</formula1>
    </dataValidation>
    <dataValidation type="list" allowBlank="1" showInputMessage="1" showErrorMessage="1" sqref="AD41:AH41" xr:uid="{62F83E2B-A8E2-4B9F-A861-04039810CC60}">
      <formula1>INDIRECT(BF1)</formula1>
    </dataValidation>
    <dataValidation type="list" allowBlank="1" showInputMessage="1" showErrorMessage="1" sqref="AL41:AP41" xr:uid="{65FC1462-62D6-4C80-954F-1CBE6E3CC7B2}">
      <formula1>INDIRECT(BF1)</formula1>
    </dataValidation>
    <dataValidation type="whole" operator="greaterThanOrEqual" allowBlank="1" showInputMessage="1" showErrorMessage="1" prompt="要件を満たす職員数を記入してください。" sqref="AG37:AH37 AO37:AP37" xr:uid="{E93DD315-FA5A-4CFC-8A8F-A27B2F11BC3F}">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9464"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19465"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194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194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19470"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1948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1948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1948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19485" r:id="rId12" name="Option Button 29">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19486" r:id="rId13" name="Option Button 30">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19487" r:id="rId14" name="Option Button 31">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19509" r:id="rId15" name="Option Button 53">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19510" r:id="rId16" name="Option Button 54">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19524" r:id="rId17" name="Group Box 68">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19547" r:id="rId18" name="Option Button 91">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19548" r:id="rId19" name="Option Button 92">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19492" r:id="rId20" name="Option Button 36">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19493" r:id="rId21" name="Option Button 37">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19517" r:id="rId22" name="Group Box 6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19511" r:id="rId23" name="Group Box 55">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19525" r:id="rId24" name="Group Box 69">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19512" r:id="rId25" name="Group Box 56">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19513" r:id="rId26" name="Group Box 57">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19514" r:id="rId27" name="Group Box 58">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19523" r:id="rId28" name="Group Box 67">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 r:id="rId29" name="Option Button 76">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14" r:id="rId30" name="Option Button 77">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20" r:id="rId31" name="Option Button 43">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21" r:id="rId32" name="Option Button 44">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22" r:id="rId33" name="Option Button 45">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19515" r:id="rId34" name="Group Box 59">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26" r:id="rId35" name="Option Button 70">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27" r:id="rId36" name="Option Button 71">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19638" r:id="rId37" name="Option Button 182">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19639" r:id="rId38" name="Option Button 183">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19640" r:id="rId39" name="Group Box 184">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19689" r:id="rId40" name="Option Button 233">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19690" r:id="rId41" name="Option Button 234">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19520" r:id="rId42" name="Group Box 64">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19521" r:id="rId43" name="Group Box 65">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19522" r:id="rId44" name="Group Box 66">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19534" r:id="rId45" name="Group Box 7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19539" r:id="rId46" name="Group Box 83">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29" r:id="rId47" name="Option Button 80">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30" r:id="rId48" name="Option Button 81">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31" r:id="rId49" name="Option Button 82">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39" r:id="rId50" name="Option Button 84">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40" r:id="rId51" name="Option Button 85">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41" r:id="rId52" name="Option Button 86">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5BC51D0-A84A-4D0B-A1BD-29FFF78B6E1E}">
          <x14:formula1>
            <xm:f>【参考】数式用3!$A$3:$A$49</xm:f>
          </x14:formula1>
          <xm:sqref>J5:L5</xm:sqref>
        </x14:dataValidation>
        <x14:dataValidation type="list" allowBlank="1" showInputMessage="1" showErrorMessage="1" xr:uid="{DE0DB2FC-8777-457F-9219-E5EBFFC3D325}">
          <x14:formula1>
            <xm:f>【参考】数式用!$I$4:$J$4</xm:f>
          </x14:formula1>
          <xm:sqref>L9</xm:sqref>
        </x14:dataValidation>
        <x14:dataValidation type="list" allowBlank="1" showInputMessage="1" showErrorMessage="1" xr:uid="{E60717C5-1938-490A-9A84-10E9DFCB6969}">
          <x14:formula1>
            <xm:f>【参考】数式用!$F$4:$H$4</xm:f>
          </x14:formula1>
          <xm:sqref>G9</xm:sqref>
        </x14:dataValidation>
        <x14:dataValidation type="list" allowBlank="1" showInputMessage="1" showErrorMessage="1" xr:uid="{ACFDD080-5EA2-4927-8BA8-14405375B44F}">
          <x14:formula1>
            <xm:f>【参考】数式用!$B$4:$E$4</xm:f>
          </x14:formula1>
          <xm:sqref>B9:F9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A17F-627F-45D8-9B04-91BAAEA0F117}">
  <sheetPr>
    <pageSetUpPr fitToPage="1"/>
  </sheetPr>
  <dimension ref="A1:CJ73"/>
  <sheetViews>
    <sheetView showGridLines="0" view="pageBreakPreview" topLeftCell="A38"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2324</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6"/>
      <c r="AR2" s="43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009"/>
      <c r="Q5" s="1010"/>
      <c r="R5" s="1010"/>
      <c r="S5" s="1010"/>
      <c r="T5" s="1010"/>
      <c r="U5" s="1010"/>
      <c r="V5" s="1010"/>
      <c r="W5" s="1010"/>
      <c r="X5" s="1011"/>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074" t="str">
        <f>IFERROR(VLOOKUP(Y5,【参考】数式用!$A$5:$AB$37,MATCH(V11,【参考】数式用!$B$4:$AB$4,0)+1,FALSE),"")</f>
        <v/>
      </c>
      <c r="W12" s="1074"/>
      <c r="X12" s="1074"/>
      <c r="Y12" s="1074"/>
      <c r="Z12" s="1074"/>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4"/>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37" t="s">
        <v>2110</v>
      </c>
      <c r="F15" s="54">
        <v>4</v>
      </c>
      <c r="G15" s="437" t="s">
        <v>2111</v>
      </c>
      <c r="H15" s="1059" t="s">
        <v>2112</v>
      </c>
      <c r="I15" s="1059"/>
      <c r="J15" s="1072"/>
      <c r="K15" s="54">
        <v>7</v>
      </c>
      <c r="L15" s="437" t="s">
        <v>2110</v>
      </c>
      <c r="M15" s="54">
        <v>3</v>
      </c>
      <c r="N15" s="437" t="s">
        <v>2111</v>
      </c>
      <c r="O15" s="437" t="s">
        <v>2113</v>
      </c>
      <c r="P15" s="104">
        <f>(K15*12+M15)-(D15*12+F15)+1</f>
        <v>12</v>
      </c>
      <c r="Q15" s="1059" t="s">
        <v>2114</v>
      </c>
      <c r="R15" s="1059"/>
      <c r="S15" s="105" t="s">
        <v>69</v>
      </c>
      <c r="U15" s="434"/>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4"/>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35"/>
      <c r="U17" s="4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3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3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3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3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3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3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3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3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38" t="str">
        <f>IFERROR(IF(G9="特定加算なし","✓",""),"")</f>
        <v/>
      </c>
      <c r="W37" s="1053" t="s">
        <v>15</v>
      </c>
      <c r="X37" s="1054"/>
      <c r="Y37" s="1054"/>
      <c r="Z37" s="1055"/>
      <c r="AA37" s="1022"/>
      <c r="AB37" s="1023"/>
      <c r="AC37" s="1047" t="s">
        <v>2175</v>
      </c>
      <c r="AD37" s="1048"/>
      <c r="AE37" s="1048"/>
      <c r="AF37" s="1048"/>
      <c r="AG37" s="1049">
        <v>0</v>
      </c>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3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5"/>
      <c r="AB42" s="435"/>
      <c r="AC42" s="136"/>
      <c r="AD42" s="1032" t="s">
        <v>15</v>
      </c>
      <c r="AE42" s="1032"/>
      <c r="AF42" s="1032"/>
      <c r="AG42" s="1032"/>
      <c r="AH42" s="1032"/>
      <c r="AI42" s="435"/>
      <c r="AJ42" s="4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SUM(事業所個票２!BU51)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260" priority="24">
      <formula>OR($AS$36="－",$AS$36="")</formula>
    </cfRule>
  </conditionalFormatting>
  <conditionalFormatting sqref="AS40:BH42">
    <cfRule type="expression" dxfId="259" priority="23">
      <formula>OR($AS$40="－",$AS$40="")</formula>
    </cfRule>
  </conditionalFormatting>
  <conditionalFormatting sqref="AS44:BH45">
    <cfRule type="expression" dxfId="258" priority="22">
      <formula>OR($AS$44="－",$AS$44="")</formula>
    </cfRule>
  </conditionalFormatting>
  <conditionalFormatting sqref="V21:AP22">
    <cfRule type="expression" dxfId="257" priority="25">
      <formula>$L$9="ベア加算"</formula>
    </cfRule>
  </conditionalFormatting>
  <conditionalFormatting sqref="B21:U22">
    <cfRule type="expression" dxfId="256" priority="26">
      <formula>$L$9="ベア加算"</formula>
    </cfRule>
  </conditionalFormatting>
  <conditionalFormatting sqref="B12:S12">
    <cfRule type="expression" dxfId="255" priority="21">
      <formula>OR($B$9="",$G$9="",$L$9="")</formula>
    </cfRule>
  </conditionalFormatting>
  <conditionalFormatting sqref="V10:AP12">
    <cfRule type="expression" dxfId="254" priority="20">
      <formula>$V$11=""</formula>
    </cfRule>
  </conditionalFormatting>
  <conditionalFormatting sqref="V13:AP16">
    <cfRule type="expression" dxfId="253" priority="19">
      <formula>$V$14=""</formula>
    </cfRule>
  </conditionalFormatting>
  <conditionalFormatting sqref="AS20:BH22">
    <cfRule type="expression" dxfId="252" priority="27">
      <formula>OR($AS$20="－",$AS$20="")</formula>
    </cfRule>
  </conditionalFormatting>
  <conditionalFormatting sqref="AT14:AZ16">
    <cfRule type="expression" dxfId="251" priority="18">
      <formula>$V$14=""</formula>
    </cfRule>
  </conditionalFormatting>
  <conditionalFormatting sqref="AT11:AZ12">
    <cfRule type="expression" dxfId="250" priority="17">
      <formula>$V$11=""</formula>
    </cfRule>
  </conditionalFormatting>
  <conditionalFormatting sqref="P5">
    <cfRule type="expression" dxfId="249" priority="16">
      <formula>OR($Y$5="訪問型サービス（総合事業）",$Y$5="通所型サービス（総合事業）")</formula>
    </cfRule>
  </conditionalFormatting>
  <conditionalFormatting sqref="P15">
    <cfRule type="expression" dxfId="248" priority="15">
      <formula>OR($P$15&lt;1,$P$15&gt;12)</formula>
    </cfRule>
  </conditionalFormatting>
  <conditionalFormatting sqref="B8:S11 V7:Z16 AA8:AP9 AA11:AP12 AA14:AP16 V20:Z45">
    <cfRule type="expression" dxfId="247" priority="14">
      <formula>$F$15&lt;&gt;4</formula>
    </cfRule>
  </conditionalFormatting>
  <conditionalFormatting sqref="AA21:AB45 AA48:AB50">
    <cfRule type="expression" dxfId="246" priority="29">
      <formula>AND($F$15&lt;&gt;4,$F$15&lt;&gt;5)</formula>
    </cfRule>
  </conditionalFormatting>
  <conditionalFormatting sqref="AC20:AH45">
    <cfRule type="expression" dxfId="245" priority="2">
      <formula>AND($F$15&lt;&gt;4,$F$15&lt;&gt;5)</formula>
    </cfRule>
  </conditionalFormatting>
  <conditionalFormatting sqref="V7:Z16 AA8:AP9 AA11:AP12 AA14:AP16 V20:Z45">
    <cfRule type="expression" dxfId="244" priority="13">
      <formula>$B$9="処遇加算なし"</formula>
    </cfRule>
  </conditionalFormatting>
  <conditionalFormatting sqref="G9:S9">
    <cfRule type="expression" dxfId="243" priority="12">
      <formula>$B$9="処遇加算なし"</formula>
    </cfRule>
  </conditionalFormatting>
  <conditionalFormatting sqref="G10:S11">
    <cfRule type="expression" dxfId="242" priority="11">
      <formula>$B$9="処遇加算なし"</formula>
    </cfRule>
  </conditionalFormatting>
  <conditionalFormatting sqref="AD24:AH24">
    <cfRule type="expression" dxfId="241" priority="10">
      <formula>AND($F$15&lt;&gt;4,$F$15&lt;&gt;5)</formula>
    </cfRule>
  </conditionalFormatting>
  <conditionalFormatting sqref="AD28:AH28">
    <cfRule type="expression" dxfId="240" priority="9">
      <formula>AND($F$15&lt;&gt;4,$F$15&lt;&gt;5)</formula>
    </cfRule>
  </conditionalFormatting>
  <conditionalFormatting sqref="AD32:AH32">
    <cfRule type="expression" dxfId="239" priority="8">
      <formula>AND($F$15&lt;&gt;4,$F$15&lt;&gt;5)</formula>
    </cfRule>
  </conditionalFormatting>
  <conditionalFormatting sqref="AS24:BH26">
    <cfRule type="expression" dxfId="238" priority="7">
      <formula>OR($AS$24="－",$AS$24="")</formula>
    </cfRule>
  </conditionalFormatting>
  <conditionalFormatting sqref="AS28:BH30">
    <cfRule type="expression" dxfId="237" priority="6">
      <formula>OR($AS$28="－",$AS$28="")</formula>
    </cfRule>
  </conditionalFormatting>
  <conditionalFormatting sqref="AS32:BH34">
    <cfRule type="expression" dxfId="236" priority="5">
      <formula>OR($AS$32="－",$AS$32="")</formula>
    </cfRule>
  </conditionalFormatting>
  <conditionalFormatting sqref="AL41:AP41">
    <cfRule type="expression" dxfId="235" priority="4">
      <formula>$AP$62=2</formula>
    </cfRule>
  </conditionalFormatting>
  <conditionalFormatting sqref="AD41:AH41">
    <cfRule type="expression" dxfId="234" priority="3">
      <formula>$AH$62=2</formula>
    </cfRule>
  </conditionalFormatting>
  <conditionalFormatting sqref="AG37:AH37">
    <cfRule type="expression" dxfId="233"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32"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E3FFA95C-C28C-4336-8540-02EE2C871C81}">
      <formula1>0</formula1>
    </dataValidation>
    <dataValidation type="list" allowBlank="1" showInputMessage="1" showErrorMessage="1" sqref="AL41:AP41" xr:uid="{6E1A8177-8C36-4294-9F5C-C0E99E71866F}">
      <formula1>INDIRECT(BF1)</formula1>
    </dataValidation>
    <dataValidation type="list" allowBlank="1" showInputMessage="1" showErrorMessage="1" sqref="AD41:AH41" xr:uid="{4FFF0984-1C7C-4726-A0A9-59EA7755C6EA}">
      <formula1>INDIRECT(BF1)</formula1>
    </dataValidation>
    <dataValidation type="textLength" operator="equal" allowBlank="1" showInputMessage="1" showErrorMessage="1" error="10桁の介護保険事業所番号を入力してください。_x000a_（桁数が異なるとエラーになります）" sqref="B5:F5" xr:uid="{F013229F-4E96-4EED-B4E3-B683B91D6F55}">
      <formula1>10</formula1>
    </dataValidation>
    <dataValidation type="list" allowBlank="1" showInputMessage="1" showErrorMessage="1" sqref="K15:K16 D15:D16" xr:uid="{5C9B09D3-8D82-4718-999D-E96C85809AA4}">
      <formula1>"6,7"</formula1>
    </dataValidation>
    <dataValidation type="list" allowBlank="1" showInputMessage="1" showErrorMessage="1" sqref="M15:M16" xr:uid="{17A41438-FADC-4D5A-B008-31FA2C271DE6}">
      <formula1>"1,2,3,6,7,8,9,10,11,12"</formula1>
    </dataValidation>
    <dataValidation type="list" allowBlank="1" showInputMessage="1" showErrorMessage="1" sqref="M5:O5" xr:uid="{BD665C7F-6D35-42E6-B651-580B767714A2}">
      <formula1>INDIRECT(J5)</formula1>
    </dataValidation>
    <dataValidation type="list" allowBlank="1" showInputMessage="1" showErrorMessage="1" sqref="Y5:AD5" xr:uid="{BA5A46E1-F467-498B-B2EE-1DA7AF154390}">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5325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5325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5325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5325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5325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5325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5325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5325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5325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5326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5326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5326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5326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53264"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53265"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53266"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53267"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5326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53269"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5327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53271"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53272"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5327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3274"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5327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5327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5327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5327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5327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5328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5328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53282"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53283"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53284"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53285"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53286"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53287"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53288"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53289"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53290"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53291"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53292"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53293"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53294"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53295"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53296"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53297"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DEEEE47-7F2C-4861-94C2-613B803FC90B}">
          <x14:formula1>
            <xm:f>【参考】数式用!$B$4:$E$4</xm:f>
          </x14:formula1>
          <xm:sqref>B9:F9</xm:sqref>
        </x14:dataValidation>
        <x14:dataValidation type="list" allowBlank="1" showInputMessage="1" showErrorMessage="1" xr:uid="{61CFC929-8174-42BC-8605-F2781FE79E38}">
          <x14:formula1>
            <xm:f>【参考】数式用!$F$4:$H$4</xm:f>
          </x14:formula1>
          <xm:sqref>G9</xm:sqref>
        </x14:dataValidation>
        <x14:dataValidation type="list" allowBlank="1" showInputMessage="1" showErrorMessage="1" xr:uid="{E965A181-2AA4-4E8D-A39D-47CBF7BE548E}">
          <x14:formula1>
            <xm:f>【参考】数式用!$I$4:$J$4</xm:f>
          </x14:formula1>
          <xm:sqref>L9</xm:sqref>
        </x14:dataValidation>
        <x14:dataValidation type="list" allowBlank="1" showInputMessage="1" showErrorMessage="1" xr:uid="{B9868901-1AF1-4CEF-A012-C3FB9120ECE0}">
          <x14:formula1>
            <xm:f>【参考】数式用3!$A$3:$A$49</xm:f>
          </x14:formula1>
          <xm:sqref>J5:L5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40A6-28A4-42E8-BF2C-91BC6559A63F}">
  <sheetPr>
    <pageSetUpPr fitToPage="1"/>
  </sheetPr>
  <dimension ref="A1:CJ73"/>
  <sheetViews>
    <sheetView showGridLines="0" view="pageBreakPreview" topLeftCell="A34"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2325</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532"/>
      <c r="AR2" s="532"/>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528"/>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531" t="s">
        <v>2110</v>
      </c>
      <c r="F15" s="54">
        <v>4</v>
      </c>
      <c r="G15" s="531" t="s">
        <v>2111</v>
      </c>
      <c r="H15" s="1059" t="s">
        <v>2112</v>
      </c>
      <c r="I15" s="1059"/>
      <c r="J15" s="1072"/>
      <c r="K15" s="54">
        <v>7</v>
      </c>
      <c r="L15" s="531" t="s">
        <v>2110</v>
      </c>
      <c r="M15" s="54">
        <v>3</v>
      </c>
      <c r="N15" s="531" t="s">
        <v>2111</v>
      </c>
      <c r="O15" s="531" t="s">
        <v>2113</v>
      </c>
      <c r="P15" s="104">
        <f>(K15*12+M15)-(D15*12+F15)+1</f>
        <v>12</v>
      </c>
      <c r="Q15" s="1059" t="s">
        <v>2114</v>
      </c>
      <c r="R15" s="1059"/>
      <c r="S15" s="105" t="s">
        <v>69</v>
      </c>
      <c r="U15" s="528"/>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528"/>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529"/>
      <c r="U17" s="529"/>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530"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530"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530"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530"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530"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530"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530"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530"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530"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530"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530"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530"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530"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529"/>
      <c r="AB42" s="529"/>
      <c r="AC42" s="136"/>
      <c r="AD42" s="1032" t="s">
        <v>15</v>
      </c>
      <c r="AE42" s="1032"/>
      <c r="AF42" s="1032"/>
      <c r="AG42" s="1032"/>
      <c r="AH42" s="1032"/>
      <c r="AI42" s="529"/>
      <c r="AJ42" s="529"/>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530"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530"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SUM(事業所個票３!BU51)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U62:Y62"/>
    <mergeCell ref="AC62:AG62"/>
    <mergeCell ref="AK62:AO62"/>
    <mergeCell ref="AS62:AV62"/>
    <mergeCell ref="AW62:AZ62"/>
    <mergeCell ref="U63:Y63"/>
    <mergeCell ref="AC63:AG63"/>
    <mergeCell ref="AK63:AO63"/>
    <mergeCell ref="AS63:AV63"/>
    <mergeCell ref="AW63:AZ63"/>
    <mergeCell ref="U60:Y60"/>
    <mergeCell ref="AC60:AG60"/>
    <mergeCell ref="AK60:AO60"/>
    <mergeCell ref="AS60:AV60"/>
    <mergeCell ref="AW60:AZ60"/>
    <mergeCell ref="U61:Y61"/>
    <mergeCell ref="AC61:AG61"/>
    <mergeCell ref="AK61:AO61"/>
    <mergeCell ref="AS61:AV61"/>
    <mergeCell ref="AW61:AZ61"/>
    <mergeCell ref="U58:Y58"/>
    <mergeCell ref="AC58:AG58"/>
    <mergeCell ref="AK58:AO58"/>
    <mergeCell ref="AS58:AV58"/>
    <mergeCell ref="AW58:AZ58"/>
    <mergeCell ref="U59:Y59"/>
    <mergeCell ref="AC59:AG59"/>
    <mergeCell ref="AK59:AO59"/>
    <mergeCell ref="AS59:AV59"/>
    <mergeCell ref="AW59:AZ59"/>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AW51:AZ51"/>
    <mergeCell ref="BA51:BD51"/>
    <mergeCell ref="BE51:BH51"/>
    <mergeCell ref="BI51:BL51"/>
    <mergeCell ref="BN51:BS51"/>
    <mergeCell ref="BV51:CA51"/>
    <mergeCell ref="BI50:BL50"/>
    <mergeCell ref="BN50:BS50"/>
    <mergeCell ref="BV50:CA50"/>
    <mergeCell ref="AW50:AZ50"/>
    <mergeCell ref="BA50:BD50"/>
    <mergeCell ref="BE50:BH50"/>
    <mergeCell ref="B51:F52"/>
    <mergeCell ref="G51:J51"/>
    <mergeCell ref="L51:O51"/>
    <mergeCell ref="Q51:T51"/>
    <mergeCell ref="V51:Y51"/>
    <mergeCell ref="AC51:AG51"/>
    <mergeCell ref="AS51:AV51"/>
    <mergeCell ref="V50:Z50"/>
    <mergeCell ref="AC50:AH50"/>
    <mergeCell ref="AS50:AV50"/>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47:AH47"/>
    <mergeCell ref="B44:F45"/>
    <mergeCell ref="G44:T45"/>
    <mergeCell ref="W44:Z44"/>
    <mergeCell ref="AA44:AB45"/>
    <mergeCell ref="AD44:AH44"/>
    <mergeCell ref="AI44:AJ45"/>
    <mergeCell ref="BA48:BD48"/>
    <mergeCell ref="BE48:BP48"/>
    <mergeCell ref="AS48:AV48"/>
    <mergeCell ref="AW48:AZ48"/>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5:F5"/>
    <mergeCell ref="G5:I5"/>
    <mergeCell ref="J5:L5"/>
    <mergeCell ref="M5:O5"/>
    <mergeCell ref="P5:X5"/>
    <mergeCell ref="Y5:AD5"/>
    <mergeCell ref="AM4:AP4"/>
    <mergeCell ref="AT4:AT7"/>
    <mergeCell ref="AU4:AU7"/>
    <mergeCell ref="AE5:AH5"/>
    <mergeCell ref="AI5:AL5"/>
    <mergeCell ref="AM5:AP5"/>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s>
  <phoneticPr fontId="6"/>
  <conditionalFormatting sqref="AS36:BH38">
    <cfRule type="expression" dxfId="231" priority="24">
      <formula>OR($AS$36="－",$AS$36="")</formula>
    </cfRule>
  </conditionalFormatting>
  <conditionalFormatting sqref="AS40:BH42">
    <cfRule type="expression" dxfId="230" priority="23">
      <formula>OR($AS$40="－",$AS$40="")</formula>
    </cfRule>
  </conditionalFormatting>
  <conditionalFormatting sqref="AS44:BH45">
    <cfRule type="expression" dxfId="229" priority="22">
      <formula>OR($AS$44="－",$AS$44="")</formula>
    </cfRule>
  </conditionalFormatting>
  <conditionalFormatting sqref="V21:AP22">
    <cfRule type="expression" dxfId="228" priority="25">
      <formula>$L$9="ベア加算"</formula>
    </cfRule>
  </conditionalFormatting>
  <conditionalFormatting sqref="B21:U22">
    <cfRule type="expression" dxfId="227" priority="26">
      <formula>$L$9="ベア加算"</formula>
    </cfRule>
  </conditionalFormatting>
  <conditionalFormatting sqref="B12:S12">
    <cfRule type="expression" dxfId="226" priority="21">
      <formula>OR($B$9="",$G$9="",$L$9="")</formula>
    </cfRule>
  </conditionalFormatting>
  <conditionalFormatting sqref="V10:AP12">
    <cfRule type="expression" dxfId="225" priority="20">
      <formula>$V$11=""</formula>
    </cfRule>
  </conditionalFormatting>
  <conditionalFormatting sqref="V13:AP16">
    <cfRule type="expression" dxfId="224" priority="19">
      <formula>$V$14=""</formula>
    </cfRule>
  </conditionalFormatting>
  <conditionalFormatting sqref="AS20:BH22">
    <cfRule type="expression" dxfId="223" priority="27">
      <formula>OR($AS$20="－",$AS$20="")</formula>
    </cfRule>
  </conditionalFormatting>
  <conditionalFormatting sqref="AT14:AZ16">
    <cfRule type="expression" dxfId="222" priority="18">
      <formula>$V$14=""</formula>
    </cfRule>
  </conditionalFormatting>
  <conditionalFormatting sqref="AT11:AZ12">
    <cfRule type="expression" dxfId="221" priority="17">
      <formula>$V$11=""</formula>
    </cfRule>
  </conditionalFormatting>
  <conditionalFormatting sqref="P5">
    <cfRule type="expression" dxfId="220" priority="16">
      <formula>OR($Y$5="訪問型サービス（総合事業）",$Y$5="通所型サービス（総合事業）")</formula>
    </cfRule>
  </conditionalFormatting>
  <conditionalFormatting sqref="P15">
    <cfRule type="expression" dxfId="219" priority="15">
      <formula>OR($P$15&lt;1,$P$15&gt;12)</formula>
    </cfRule>
  </conditionalFormatting>
  <conditionalFormatting sqref="B8:S11 V7:Z16 AA8:AP9 AA11:AP12 AA14:AP16 V20:Z45">
    <cfRule type="expression" dxfId="218" priority="14">
      <formula>$F$15&lt;&gt;4</formula>
    </cfRule>
  </conditionalFormatting>
  <conditionalFormatting sqref="AA21:AB45 AA48:AB50">
    <cfRule type="expression" dxfId="217" priority="29">
      <formula>AND($F$15&lt;&gt;4,$F$15&lt;&gt;5)</formula>
    </cfRule>
  </conditionalFormatting>
  <conditionalFormatting sqref="AC20:AH45">
    <cfRule type="expression" dxfId="216" priority="2">
      <formula>AND($F$15&lt;&gt;4,$F$15&lt;&gt;5)</formula>
    </cfRule>
  </conditionalFormatting>
  <conditionalFormatting sqref="V7:Z16 AA8:AP9 AA11:AP12 AA14:AP16 V20:Z45">
    <cfRule type="expression" dxfId="215" priority="13">
      <formula>$B$9="処遇加算なし"</formula>
    </cfRule>
  </conditionalFormatting>
  <conditionalFormatting sqref="G9:S9">
    <cfRule type="expression" dxfId="214" priority="12">
      <formula>$B$9="処遇加算なし"</formula>
    </cfRule>
  </conditionalFormatting>
  <conditionalFormatting sqref="G10:S11">
    <cfRule type="expression" dxfId="213" priority="11">
      <formula>$B$9="処遇加算なし"</formula>
    </cfRule>
  </conditionalFormatting>
  <conditionalFormatting sqref="AD24:AH24">
    <cfRule type="expression" dxfId="212" priority="10">
      <formula>AND($F$15&lt;&gt;4,$F$15&lt;&gt;5)</formula>
    </cfRule>
  </conditionalFormatting>
  <conditionalFormatting sqref="AD28:AH28">
    <cfRule type="expression" dxfId="211" priority="9">
      <formula>AND($F$15&lt;&gt;4,$F$15&lt;&gt;5)</formula>
    </cfRule>
  </conditionalFormatting>
  <conditionalFormatting sqref="AD32:AH32">
    <cfRule type="expression" dxfId="210" priority="8">
      <formula>AND($F$15&lt;&gt;4,$F$15&lt;&gt;5)</formula>
    </cfRule>
  </conditionalFormatting>
  <conditionalFormatting sqref="AS24:BH26">
    <cfRule type="expression" dxfId="209" priority="7">
      <formula>OR($AS$24="－",$AS$24="")</formula>
    </cfRule>
  </conditionalFormatting>
  <conditionalFormatting sqref="AS28:BH30">
    <cfRule type="expression" dxfId="208" priority="6">
      <formula>OR($AS$28="－",$AS$28="")</formula>
    </cfRule>
  </conditionalFormatting>
  <conditionalFormatting sqref="AS32:BH34">
    <cfRule type="expression" dxfId="207" priority="5">
      <formula>OR($AS$32="－",$AS$32="")</formula>
    </cfRule>
  </conditionalFormatting>
  <conditionalFormatting sqref="AL41:AP41">
    <cfRule type="expression" dxfId="206" priority="4">
      <formula>$AP$62=2</formula>
    </cfRule>
  </conditionalFormatting>
  <conditionalFormatting sqref="AD41:AH41">
    <cfRule type="expression" dxfId="205" priority="3">
      <formula>$AH$62=2</formula>
    </cfRule>
  </conditionalFormatting>
  <conditionalFormatting sqref="AG37:AH37">
    <cfRule type="expression" dxfId="204"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03"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539D05A3-F2FF-4A1D-874B-8017490D8B8D}">
      <formula1>サービス名</formula1>
    </dataValidation>
    <dataValidation type="list" allowBlank="1" showInputMessage="1" showErrorMessage="1" sqref="M5:O5" xr:uid="{116473D0-4126-465A-9564-B0A9DAA2B4BB}">
      <formula1>INDIRECT(J5)</formula1>
    </dataValidation>
    <dataValidation type="list" allowBlank="1" showInputMessage="1" showErrorMessage="1" sqref="M15:M16" xr:uid="{35CBDD0B-F6E3-47B8-9EF5-99AC4B9A271D}">
      <formula1>"1,2,3,6,7,8,9,10,11,12"</formula1>
    </dataValidation>
    <dataValidation type="list" allowBlank="1" showInputMessage="1" showErrorMessage="1" sqref="K15:K16 D15:D16" xr:uid="{D9478D67-DE27-4FD8-930B-33E421622BFA}">
      <formula1>"6,7"</formula1>
    </dataValidation>
    <dataValidation type="textLength" operator="equal" allowBlank="1" showInputMessage="1" showErrorMessage="1" error="10桁の介護保険事業所番号を入力してください。_x000a_（桁数が異なるとエラーになります）" sqref="B5:F5" xr:uid="{FB98800B-E280-4134-931F-6B6C70D7DD6B}">
      <formula1>10</formula1>
    </dataValidation>
    <dataValidation type="list" allowBlank="1" showInputMessage="1" showErrorMessage="1" sqref="AD41:AH41" xr:uid="{F751D9F0-FCC4-47A2-9889-C7FD93AC665C}">
      <formula1>INDIRECT(BF1)</formula1>
    </dataValidation>
    <dataValidation type="list" allowBlank="1" showInputMessage="1" showErrorMessage="1" sqref="AL41:AP41" xr:uid="{CA76AAA2-08B0-46AA-AEBA-E5A73FBCAC1E}">
      <formula1>INDIRECT(BF1)</formula1>
    </dataValidation>
    <dataValidation type="whole" operator="greaterThanOrEqual" allowBlank="1" showInputMessage="1" showErrorMessage="1" prompt="要件を満たす職員数を記入してください。" sqref="AG37:AH37 AO37:AP37" xr:uid="{13961FED-0271-4422-BE80-EECD2D8016F2}">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553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6553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6553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6554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6554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6554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6554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6554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6554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6554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6554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6554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6554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6555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65551"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65552"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65553"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65554"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65555"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6555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65557"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6555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65559"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65560"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6556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65562"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65563"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6556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65565"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6556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6556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6556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6556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65570"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65571"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65572"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65573"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65574"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65575"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65576"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65577"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65578"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65579"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65580"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65581"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65582"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65583"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65584"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65585"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58FF2E1-1477-4577-9FA6-0923C268C3BD}">
          <x14:formula1>
            <xm:f>【参考】数式用3!$A$3:$A$49</xm:f>
          </x14:formula1>
          <xm:sqref>J5:L5</xm:sqref>
        </x14:dataValidation>
        <x14:dataValidation type="list" allowBlank="1" showInputMessage="1" showErrorMessage="1" xr:uid="{A3DE9C4E-F772-4776-99CA-B6ACBB9D1DD0}">
          <x14:formula1>
            <xm:f>【参考】数式用!$I$4:$J$4</xm:f>
          </x14:formula1>
          <xm:sqref>L9</xm:sqref>
        </x14:dataValidation>
        <x14:dataValidation type="list" allowBlank="1" showInputMessage="1" showErrorMessage="1" xr:uid="{4E48A1B6-1EAE-47C1-9AF5-1038888D1A93}">
          <x14:formula1>
            <xm:f>【参考】数式用!$F$4:$H$4</xm:f>
          </x14:formula1>
          <xm:sqref>G9</xm:sqref>
        </x14:dataValidation>
        <x14:dataValidation type="list" allowBlank="1" showInputMessage="1" showErrorMessage="1" xr:uid="{2C7AF818-D107-4A6E-BFEE-260BC43094BA}">
          <x14:formula1>
            <xm:f>【参考】数式用!$B$4:$E$4</xm:f>
          </x14:formula1>
          <xm:sqref>B9:F9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A4D3A-53CB-4502-BC83-802959F67CE0}">
  <sheetPr>
    <pageSetUpPr fitToPage="1"/>
  </sheetPr>
  <dimension ref="A1:CJ73"/>
  <sheetViews>
    <sheetView showGridLines="0" view="pageBreakPreview" topLeftCell="A34"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2326</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0"/>
      <c r="AR2" s="430"/>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26"/>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29" t="s">
        <v>2110</v>
      </c>
      <c r="F15" s="54">
        <v>4</v>
      </c>
      <c r="G15" s="429" t="s">
        <v>2111</v>
      </c>
      <c r="H15" s="1059" t="s">
        <v>2112</v>
      </c>
      <c r="I15" s="1059"/>
      <c r="J15" s="1072"/>
      <c r="K15" s="54">
        <v>7</v>
      </c>
      <c r="L15" s="429" t="s">
        <v>2110</v>
      </c>
      <c r="M15" s="54">
        <v>3</v>
      </c>
      <c r="N15" s="429" t="s">
        <v>2111</v>
      </c>
      <c r="O15" s="429" t="s">
        <v>2113</v>
      </c>
      <c r="P15" s="104">
        <f>(K15*12+M15)-(D15*12+F15)+1</f>
        <v>12</v>
      </c>
      <c r="Q15" s="1059" t="s">
        <v>2114</v>
      </c>
      <c r="R15" s="1059"/>
      <c r="S15" s="105" t="s">
        <v>69</v>
      </c>
      <c r="U15" s="426"/>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26"/>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27"/>
      <c r="U17" s="427"/>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2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2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2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2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2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2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2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2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2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2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2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2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2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27"/>
      <c r="AB42" s="427"/>
      <c r="AC42" s="136"/>
      <c r="AD42" s="1032" t="s">
        <v>15</v>
      </c>
      <c r="AE42" s="1032"/>
      <c r="AF42" s="1032"/>
      <c r="AG42" s="1032"/>
      <c r="AH42" s="1032"/>
      <c r="AI42" s="427"/>
      <c r="AJ42" s="427"/>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2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2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SUM(事業所個票４!BU51)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U62:Y62"/>
    <mergeCell ref="AC62:AG62"/>
    <mergeCell ref="AK62:AO62"/>
    <mergeCell ref="AS62:AV62"/>
    <mergeCell ref="AW62:AZ62"/>
    <mergeCell ref="U63:Y63"/>
    <mergeCell ref="AC63:AG63"/>
    <mergeCell ref="AK63:AO63"/>
    <mergeCell ref="AS63:AV63"/>
    <mergeCell ref="AW63:AZ63"/>
    <mergeCell ref="U60:Y60"/>
    <mergeCell ref="AC60:AG60"/>
    <mergeCell ref="AK60:AO60"/>
    <mergeCell ref="AS60:AV60"/>
    <mergeCell ref="AW60:AZ60"/>
    <mergeCell ref="U61:Y61"/>
    <mergeCell ref="AC61:AG61"/>
    <mergeCell ref="AK61:AO61"/>
    <mergeCell ref="AS61:AV61"/>
    <mergeCell ref="AW61:AZ61"/>
    <mergeCell ref="U58:Y58"/>
    <mergeCell ref="AC58:AG58"/>
    <mergeCell ref="AK58:AO58"/>
    <mergeCell ref="AS58:AV58"/>
    <mergeCell ref="AW58:AZ58"/>
    <mergeCell ref="U59:Y59"/>
    <mergeCell ref="AC59:AG59"/>
    <mergeCell ref="AK59:AO59"/>
    <mergeCell ref="AS59:AV59"/>
    <mergeCell ref="AW59:AZ59"/>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AW51:AZ51"/>
    <mergeCell ref="BA51:BD51"/>
    <mergeCell ref="BE51:BH51"/>
    <mergeCell ref="BI51:BL51"/>
    <mergeCell ref="BN51:BS51"/>
    <mergeCell ref="BV51:CA51"/>
    <mergeCell ref="BI50:BL50"/>
    <mergeCell ref="BN50:BS50"/>
    <mergeCell ref="BV50:CA50"/>
    <mergeCell ref="AW50:AZ50"/>
    <mergeCell ref="BA50:BD50"/>
    <mergeCell ref="BE50:BH50"/>
    <mergeCell ref="B51:F52"/>
    <mergeCell ref="G51:J51"/>
    <mergeCell ref="L51:O51"/>
    <mergeCell ref="Q51:T51"/>
    <mergeCell ref="V51:Y51"/>
    <mergeCell ref="AC51:AG51"/>
    <mergeCell ref="AS51:AV51"/>
    <mergeCell ref="V50:Z50"/>
    <mergeCell ref="AC50:AH50"/>
    <mergeCell ref="AS50:AV50"/>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47:AH47"/>
    <mergeCell ref="B44:F45"/>
    <mergeCell ref="G44:T45"/>
    <mergeCell ref="W44:Z44"/>
    <mergeCell ref="AA44:AB45"/>
    <mergeCell ref="AD44:AH44"/>
    <mergeCell ref="AI44:AJ45"/>
    <mergeCell ref="BA48:BD48"/>
    <mergeCell ref="BE48:BP48"/>
    <mergeCell ref="AS48:AV48"/>
    <mergeCell ref="AW48:AZ48"/>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5:F5"/>
    <mergeCell ref="G5:I5"/>
    <mergeCell ref="J5:L5"/>
    <mergeCell ref="M5:O5"/>
    <mergeCell ref="P5:X5"/>
    <mergeCell ref="Y5:AD5"/>
    <mergeCell ref="AM4:AP4"/>
    <mergeCell ref="AT4:AT7"/>
    <mergeCell ref="AU4:AU7"/>
    <mergeCell ref="AE5:AH5"/>
    <mergeCell ref="AI5:AL5"/>
    <mergeCell ref="AM5:AP5"/>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s>
  <phoneticPr fontId="6"/>
  <conditionalFormatting sqref="AS36:BH38">
    <cfRule type="expression" dxfId="202" priority="24">
      <formula>OR($AS$36="－",$AS$36="")</formula>
    </cfRule>
  </conditionalFormatting>
  <conditionalFormatting sqref="AS40:BH42">
    <cfRule type="expression" dxfId="201" priority="23">
      <formula>OR($AS$40="－",$AS$40="")</formula>
    </cfRule>
  </conditionalFormatting>
  <conditionalFormatting sqref="AS44:BH45">
    <cfRule type="expression" dxfId="200" priority="22">
      <formula>OR($AS$44="－",$AS$44="")</formula>
    </cfRule>
  </conditionalFormatting>
  <conditionalFormatting sqref="V21:AP22">
    <cfRule type="expression" dxfId="199" priority="25">
      <formula>$L$9="ベア加算"</formula>
    </cfRule>
  </conditionalFormatting>
  <conditionalFormatting sqref="B21:U22">
    <cfRule type="expression" dxfId="198" priority="26">
      <formula>$L$9="ベア加算"</formula>
    </cfRule>
  </conditionalFormatting>
  <conditionalFormatting sqref="B12:S12">
    <cfRule type="expression" dxfId="197" priority="21">
      <formula>OR($B$9="",$G$9="",$L$9="")</formula>
    </cfRule>
  </conditionalFormatting>
  <conditionalFormatting sqref="V10:AP12">
    <cfRule type="expression" dxfId="196" priority="20">
      <formula>$V$11=""</formula>
    </cfRule>
  </conditionalFormatting>
  <conditionalFormatting sqref="V13:AP16">
    <cfRule type="expression" dxfId="195" priority="19">
      <formula>$V$14=""</formula>
    </cfRule>
  </conditionalFormatting>
  <conditionalFormatting sqref="AS20:BH22">
    <cfRule type="expression" dxfId="194" priority="27">
      <formula>OR($AS$20="－",$AS$20="")</formula>
    </cfRule>
  </conditionalFormatting>
  <conditionalFormatting sqref="AT14:AZ16">
    <cfRule type="expression" dxfId="193" priority="18">
      <formula>$V$14=""</formula>
    </cfRule>
  </conditionalFormatting>
  <conditionalFormatting sqref="AT11:AZ12">
    <cfRule type="expression" dxfId="192" priority="17">
      <formula>$V$11=""</formula>
    </cfRule>
  </conditionalFormatting>
  <conditionalFormatting sqref="P5">
    <cfRule type="expression" dxfId="191" priority="16">
      <formula>OR($Y$5="訪問型サービス（総合事業）",$Y$5="通所型サービス（総合事業）")</formula>
    </cfRule>
  </conditionalFormatting>
  <conditionalFormatting sqref="P15">
    <cfRule type="expression" dxfId="190" priority="15">
      <formula>OR($P$15&lt;1,$P$15&gt;12)</formula>
    </cfRule>
  </conditionalFormatting>
  <conditionalFormatting sqref="B8:S11 V7:Z16 AA8:AP9 AA11:AP12 AA14:AP16 V20:Z45">
    <cfRule type="expression" dxfId="189" priority="14">
      <formula>$F$15&lt;&gt;4</formula>
    </cfRule>
  </conditionalFormatting>
  <conditionalFormatting sqref="AA21:AB45 AA48:AB50">
    <cfRule type="expression" dxfId="188" priority="29">
      <formula>AND($F$15&lt;&gt;4,$F$15&lt;&gt;5)</formula>
    </cfRule>
  </conditionalFormatting>
  <conditionalFormatting sqref="AC20:AH45">
    <cfRule type="expression" dxfId="187" priority="2">
      <formula>AND($F$15&lt;&gt;4,$F$15&lt;&gt;5)</formula>
    </cfRule>
  </conditionalFormatting>
  <conditionalFormatting sqref="V7:Z16 AA8:AP9 AA11:AP12 AA14:AP16 V20:Z45">
    <cfRule type="expression" dxfId="186" priority="13">
      <formula>$B$9="処遇加算なし"</formula>
    </cfRule>
  </conditionalFormatting>
  <conditionalFormatting sqref="G9:S9">
    <cfRule type="expression" dxfId="185" priority="12">
      <formula>$B$9="処遇加算なし"</formula>
    </cfRule>
  </conditionalFormatting>
  <conditionalFormatting sqref="G10:S11">
    <cfRule type="expression" dxfId="184" priority="11">
      <formula>$B$9="処遇加算なし"</formula>
    </cfRule>
  </conditionalFormatting>
  <conditionalFormatting sqref="AD24:AH24">
    <cfRule type="expression" dxfId="183" priority="10">
      <formula>AND($F$15&lt;&gt;4,$F$15&lt;&gt;5)</formula>
    </cfRule>
  </conditionalFormatting>
  <conditionalFormatting sqref="AD28:AH28">
    <cfRule type="expression" dxfId="182" priority="9">
      <formula>AND($F$15&lt;&gt;4,$F$15&lt;&gt;5)</formula>
    </cfRule>
  </conditionalFormatting>
  <conditionalFormatting sqref="AD32:AH32">
    <cfRule type="expression" dxfId="181" priority="8">
      <formula>AND($F$15&lt;&gt;4,$F$15&lt;&gt;5)</formula>
    </cfRule>
  </conditionalFormatting>
  <conditionalFormatting sqref="AS24:BH26">
    <cfRule type="expression" dxfId="180" priority="7">
      <formula>OR($AS$24="－",$AS$24="")</formula>
    </cfRule>
  </conditionalFormatting>
  <conditionalFormatting sqref="AS28:BH30">
    <cfRule type="expression" dxfId="179" priority="6">
      <formula>OR($AS$28="－",$AS$28="")</formula>
    </cfRule>
  </conditionalFormatting>
  <conditionalFormatting sqref="AS32:BH34">
    <cfRule type="expression" dxfId="178" priority="5">
      <formula>OR($AS$32="－",$AS$32="")</formula>
    </cfRule>
  </conditionalFormatting>
  <conditionalFormatting sqref="AL41:AP41">
    <cfRule type="expression" dxfId="177" priority="4">
      <formula>$AP$62=2</formula>
    </cfRule>
  </conditionalFormatting>
  <conditionalFormatting sqref="AD41:AH41">
    <cfRule type="expression" dxfId="176" priority="3">
      <formula>$AH$62=2</formula>
    </cfRule>
  </conditionalFormatting>
  <conditionalFormatting sqref="AG37:AH37">
    <cfRule type="expression" dxfId="175"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74"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CC43044F-DA4A-4C71-9FA6-5A49E2B0971A}">
      <formula1>0</formula1>
    </dataValidation>
    <dataValidation type="list" allowBlank="1" showInputMessage="1" showErrorMessage="1" sqref="AL41:AP41" xr:uid="{7A28C176-C035-482E-ACA5-34E7E46E6DD1}">
      <formula1>INDIRECT(BF1)</formula1>
    </dataValidation>
    <dataValidation type="list" allowBlank="1" showInputMessage="1" showErrorMessage="1" sqref="AD41:AH41" xr:uid="{D4A7C66E-0262-4E2F-9DDE-788D593CAC22}">
      <formula1>INDIRECT(BF1)</formula1>
    </dataValidation>
    <dataValidation type="textLength" operator="equal" allowBlank="1" showInputMessage="1" showErrorMessage="1" error="10桁の介護保険事業所番号を入力してください。_x000a_（桁数が異なるとエラーになります）" sqref="B5:F5" xr:uid="{8DB7AFFC-E6BC-4E42-BA35-ABCBA975035C}">
      <formula1>10</formula1>
    </dataValidation>
    <dataValidation type="list" allowBlank="1" showInputMessage="1" showErrorMessage="1" sqref="K15:K16 D15:D16" xr:uid="{B5857957-7A22-40F4-A182-0A11E3290C05}">
      <formula1>"6,7"</formula1>
    </dataValidation>
    <dataValidation type="list" allowBlank="1" showInputMessage="1" showErrorMessage="1" sqref="M15:M16" xr:uid="{B5FEB326-6757-4543-B86F-D9C7D5A3C954}">
      <formula1>"1,2,3,6,7,8,9,10,11,12"</formula1>
    </dataValidation>
    <dataValidation type="list" allowBlank="1" showInputMessage="1" showErrorMessage="1" sqref="M5:O5" xr:uid="{E0A9BCC4-4BBE-47E0-969A-F0ADC7598450}">
      <formula1>INDIRECT(J5)</formula1>
    </dataValidation>
    <dataValidation type="list" allowBlank="1" showInputMessage="1" showErrorMessage="1" sqref="Y5:AD5" xr:uid="{360399FE-DB7A-4013-A4FE-D17665656C15}">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300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4301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4301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4301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4301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4301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4302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4302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4302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4302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43024"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43025"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43026"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43027"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4302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43029"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4303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43031"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43032"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4303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43034"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4303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4303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4303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4303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4303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4304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4304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43042"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43043"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43044"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43045"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43046"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43047"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43048"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43049"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43050"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43051"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43052"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43053"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43054"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43055"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43056"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43057"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FE92DF-71E4-459C-855E-A8A8A4AC1E8C}">
          <x14:formula1>
            <xm:f>【参考】数式用!$B$4:$E$4</xm:f>
          </x14:formula1>
          <xm:sqref>B9:F9</xm:sqref>
        </x14:dataValidation>
        <x14:dataValidation type="list" allowBlank="1" showInputMessage="1" showErrorMessage="1" xr:uid="{9B8F7052-912D-416F-A371-F44FACB97A88}">
          <x14:formula1>
            <xm:f>【参考】数式用!$F$4:$H$4</xm:f>
          </x14:formula1>
          <xm:sqref>G9</xm:sqref>
        </x14:dataValidation>
        <x14:dataValidation type="list" allowBlank="1" showInputMessage="1" showErrorMessage="1" xr:uid="{21C3A73E-F3C3-47F9-8786-886783D42F5F}">
          <x14:formula1>
            <xm:f>【参考】数式用!$I$4:$J$4</xm:f>
          </x14:formula1>
          <xm:sqref>L9</xm:sqref>
        </x14:dataValidation>
        <x14:dataValidation type="list" allowBlank="1" showInputMessage="1" showErrorMessage="1" xr:uid="{5C5B6E00-D085-43F3-B8D6-B65C8288077E}">
          <x14:formula1>
            <xm:f>【参考】数式用3!$A$3:$A$49</xm:f>
          </x14:formula1>
          <xm:sqref>J5:L5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4BFC-FF0E-4420-9BD8-5583235072D6}">
  <sheetPr>
    <pageSetUpPr fitToPage="1"/>
  </sheetPr>
  <dimension ref="A1:CJ73"/>
  <sheetViews>
    <sheetView showGridLines="0" view="pageBreakPreview" topLeftCell="A34"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2327</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6"/>
      <c r="AR2" s="43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4"/>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37" t="s">
        <v>2110</v>
      </c>
      <c r="F15" s="54">
        <v>4</v>
      </c>
      <c r="G15" s="437" t="s">
        <v>2111</v>
      </c>
      <c r="H15" s="1059" t="s">
        <v>2112</v>
      </c>
      <c r="I15" s="1059"/>
      <c r="J15" s="1072"/>
      <c r="K15" s="54">
        <v>7</v>
      </c>
      <c r="L15" s="437" t="s">
        <v>2110</v>
      </c>
      <c r="M15" s="54">
        <v>3</v>
      </c>
      <c r="N15" s="437" t="s">
        <v>2111</v>
      </c>
      <c r="O15" s="437" t="s">
        <v>2113</v>
      </c>
      <c r="P15" s="104">
        <f>(K15*12+M15)-(D15*12+F15)+1</f>
        <v>12</v>
      </c>
      <c r="Q15" s="1059" t="s">
        <v>2114</v>
      </c>
      <c r="R15" s="1059"/>
      <c r="S15" s="105" t="s">
        <v>69</v>
      </c>
      <c r="U15" s="434"/>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4"/>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35"/>
      <c r="U17" s="4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3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3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3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3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3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3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3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3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3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3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5"/>
      <c r="AB42" s="435"/>
      <c r="AC42" s="136"/>
      <c r="AD42" s="1032" t="s">
        <v>15</v>
      </c>
      <c r="AE42" s="1032"/>
      <c r="AF42" s="1032"/>
      <c r="AG42" s="1032"/>
      <c r="AH42" s="1032"/>
      <c r="AI42" s="435"/>
      <c r="AJ42" s="4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SUM(事業所個票５!BU51)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173" priority="24">
      <formula>OR($AS$36="－",$AS$36="")</formula>
    </cfRule>
  </conditionalFormatting>
  <conditionalFormatting sqref="AS40:BH42">
    <cfRule type="expression" dxfId="172" priority="23">
      <formula>OR($AS$40="－",$AS$40="")</formula>
    </cfRule>
  </conditionalFormatting>
  <conditionalFormatting sqref="AS44:BH45">
    <cfRule type="expression" dxfId="171" priority="22">
      <formula>OR($AS$44="－",$AS$44="")</formula>
    </cfRule>
  </conditionalFormatting>
  <conditionalFormatting sqref="V21:AP22">
    <cfRule type="expression" dxfId="170" priority="25">
      <formula>$L$9="ベア加算"</formula>
    </cfRule>
  </conditionalFormatting>
  <conditionalFormatting sqref="B21:U22">
    <cfRule type="expression" dxfId="169" priority="26">
      <formula>$L$9="ベア加算"</formula>
    </cfRule>
  </conditionalFormatting>
  <conditionalFormatting sqref="B12:S12">
    <cfRule type="expression" dxfId="168" priority="21">
      <formula>OR($B$9="",$G$9="",$L$9="")</formula>
    </cfRule>
  </conditionalFormatting>
  <conditionalFormatting sqref="V10:AP12">
    <cfRule type="expression" dxfId="167" priority="20">
      <formula>$V$11=""</formula>
    </cfRule>
  </conditionalFormatting>
  <conditionalFormatting sqref="V13:AP16">
    <cfRule type="expression" dxfId="166" priority="19">
      <formula>$V$14=""</formula>
    </cfRule>
  </conditionalFormatting>
  <conditionalFormatting sqref="AS20:BH22">
    <cfRule type="expression" dxfId="165" priority="27">
      <formula>OR($AS$20="－",$AS$20="")</formula>
    </cfRule>
  </conditionalFormatting>
  <conditionalFormatting sqref="AT14:AZ16">
    <cfRule type="expression" dxfId="164" priority="18">
      <formula>$V$14=""</formula>
    </cfRule>
  </conditionalFormatting>
  <conditionalFormatting sqref="AT11:AZ12">
    <cfRule type="expression" dxfId="163" priority="17">
      <formula>$V$11=""</formula>
    </cfRule>
  </conditionalFormatting>
  <conditionalFormatting sqref="P5">
    <cfRule type="expression" dxfId="162" priority="16">
      <formula>OR($Y$5="訪問型サービス（総合事業）",$Y$5="通所型サービス（総合事業）")</formula>
    </cfRule>
  </conditionalFormatting>
  <conditionalFormatting sqref="P15">
    <cfRule type="expression" dxfId="161" priority="15">
      <formula>OR($P$15&lt;1,$P$15&gt;12)</formula>
    </cfRule>
  </conditionalFormatting>
  <conditionalFormatting sqref="B8:S11 V7:Z16 AA8:AP9 AA11:AP12 AA14:AP16 V20:Z45">
    <cfRule type="expression" dxfId="160" priority="14">
      <formula>$F$15&lt;&gt;4</formula>
    </cfRule>
  </conditionalFormatting>
  <conditionalFormatting sqref="AA21:AB45 AA48:AB50">
    <cfRule type="expression" dxfId="159" priority="29">
      <formula>AND($F$15&lt;&gt;4,$F$15&lt;&gt;5)</formula>
    </cfRule>
  </conditionalFormatting>
  <conditionalFormatting sqref="AC20:AH45">
    <cfRule type="expression" dxfId="158" priority="2">
      <formula>AND($F$15&lt;&gt;4,$F$15&lt;&gt;5)</formula>
    </cfRule>
  </conditionalFormatting>
  <conditionalFormatting sqref="V7:Z16 AA8:AP9 AA11:AP12 AA14:AP16 V20:Z45">
    <cfRule type="expression" dxfId="157" priority="13">
      <formula>$B$9="処遇加算なし"</formula>
    </cfRule>
  </conditionalFormatting>
  <conditionalFormatting sqref="G9:S9">
    <cfRule type="expression" dxfId="156" priority="12">
      <formula>$B$9="処遇加算なし"</formula>
    </cfRule>
  </conditionalFormatting>
  <conditionalFormatting sqref="G10:S11">
    <cfRule type="expression" dxfId="155" priority="11">
      <formula>$B$9="処遇加算なし"</formula>
    </cfRule>
  </conditionalFormatting>
  <conditionalFormatting sqref="AD24:AH24">
    <cfRule type="expression" dxfId="154" priority="10">
      <formula>AND($F$15&lt;&gt;4,$F$15&lt;&gt;5)</formula>
    </cfRule>
  </conditionalFormatting>
  <conditionalFormatting sqref="AD28:AH28">
    <cfRule type="expression" dxfId="153" priority="9">
      <formula>AND($F$15&lt;&gt;4,$F$15&lt;&gt;5)</formula>
    </cfRule>
  </conditionalFormatting>
  <conditionalFormatting sqref="AD32:AH32">
    <cfRule type="expression" dxfId="152" priority="8">
      <formula>AND($F$15&lt;&gt;4,$F$15&lt;&gt;5)</formula>
    </cfRule>
  </conditionalFormatting>
  <conditionalFormatting sqref="AS24:BH26">
    <cfRule type="expression" dxfId="151" priority="7">
      <formula>OR($AS$24="－",$AS$24="")</formula>
    </cfRule>
  </conditionalFormatting>
  <conditionalFormatting sqref="AS28:BH30">
    <cfRule type="expression" dxfId="150" priority="6">
      <formula>OR($AS$28="－",$AS$28="")</formula>
    </cfRule>
  </conditionalFormatting>
  <conditionalFormatting sqref="AS32:BH34">
    <cfRule type="expression" dxfId="149" priority="5">
      <formula>OR($AS$32="－",$AS$32="")</formula>
    </cfRule>
  </conditionalFormatting>
  <conditionalFormatting sqref="AL41:AP41">
    <cfRule type="expression" dxfId="148" priority="4">
      <formula>$AP$62=2</formula>
    </cfRule>
  </conditionalFormatting>
  <conditionalFormatting sqref="AD41:AH41">
    <cfRule type="expression" dxfId="147" priority="3">
      <formula>$AH$62=2</formula>
    </cfRule>
  </conditionalFormatting>
  <conditionalFormatting sqref="AG37:AH37">
    <cfRule type="expression" dxfId="146"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45"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183F5E76-5F01-4919-BF5B-603961DE7794}">
      <formula1>サービス名</formula1>
    </dataValidation>
    <dataValidation type="list" allowBlank="1" showInputMessage="1" showErrorMessage="1" sqref="M5:O5" xr:uid="{CE9C691A-FDB8-4AA3-BD9A-3F5AC148E408}">
      <formula1>INDIRECT(J5)</formula1>
    </dataValidation>
    <dataValidation type="list" allowBlank="1" showInputMessage="1" showErrorMessage="1" sqref="M15:M16" xr:uid="{2F5166DE-A87D-4C69-AC79-3CBEC7BE70A0}">
      <formula1>"1,2,3,6,7,8,9,10,11,12"</formula1>
    </dataValidation>
    <dataValidation type="list" allowBlank="1" showInputMessage="1" showErrorMessage="1" sqref="K15:K16 D15:D16" xr:uid="{C9E283A9-63EA-4691-A566-26217C8C2F3E}">
      <formula1>"6,7"</formula1>
    </dataValidation>
    <dataValidation type="textLength" operator="equal" allowBlank="1" showInputMessage="1" showErrorMessage="1" error="10桁の介護保険事業所番号を入力してください。_x000a_（桁数が異なるとエラーになります）" sqref="B5:F5" xr:uid="{426A2D91-DB69-442A-A489-6B29B4A04DAE}">
      <formula1>10</formula1>
    </dataValidation>
    <dataValidation type="list" allowBlank="1" showInputMessage="1" showErrorMessage="1" sqref="AD41:AH41" xr:uid="{D738049D-FB26-4F68-ADF6-0CA30E9895F1}">
      <formula1>INDIRECT(BF1)</formula1>
    </dataValidation>
    <dataValidation type="list" allowBlank="1" showInputMessage="1" showErrorMessage="1" sqref="AL41:AP41" xr:uid="{7F420AC2-1EAC-443E-907B-D6DE4D9325C5}">
      <formula1>INDIRECT(BF1)</formula1>
    </dataValidation>
    <dataValidation type="whole" operator="greaterThanOrEqual" allowBlank="1" showInputMessage="1" showErrorMessage="1" prompt="要件を満たす職員数を記入してください。" sqref="AG37:AH37 AO37:AP37" xr:uid="{FEF66752-D9DB-49FE-B74F-CB582F9BEB89}">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54274"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54275"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54276"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54277"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54278"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54279"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54280"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54281"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54282" r:id="rId13" name="Option Button 10">
              <controlPr defaultSize="0" autoFill="0" autoLine="0" autoPict="0">
                <anchor moveWithCells="1">
                  <from>
                    <xdr:col>27</xdr:col>
                    <xdr:colOff>123825</xdr:colOff>
                    <xdr:row>44</xdr:row>
                    <xdr:rowOff>0</xdr:rowOff>
                  </from>
                  <to>
                    <xdr:col>29</xdr:col>
                    <xdr:colOff>95250</xdr:colOff>
                    <xdr:row>45</xdr:row>
                    <xdr:rowOff>9525</xdr:rowOff>
                  </to>
                </anchor>
              </controlPr>
            </control>
          </mc:Choice>
        </mc:AlternateContent>
        <mc:AlternateContent xmlns:mc="http://schemas.openxmlformats.org/markup-compatibility/2006">
          <mc:Choice Requires="x14">
            <control shapeId="54283"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54284"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54285"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54286"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54287"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54288"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54289"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54290"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54291"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54292"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54293"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54294"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54295"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54296"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54297"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54298"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54299"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54300"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54301"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54302"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54303"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54304"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54305"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54306"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54307"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54308"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54309"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54310"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54311"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54312"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54313"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54314"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54315"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54316"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54317"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54318"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54319"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54320"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54321"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9CDB7B1-136B-4C69-AB85-2566FB0D746C}">
          <x14:formula1>
            <xm:f>【参考】数式用3!$A$3:$A$49</xm:f>
          </x14:formula1>
          <xm:sqref>J5:L5</xm:sqref>
        </x14:dataValidation>
        <x14:dataValidation type="list" allowBlank="1" showInputMessage="1" showErrorMessage="1" xr:uid="{353D84B5-B02D-425C-BBA0-E619B25F29A5}">
          <x14:formula1>
            <xm:f>【参考】数式用!$I$4:$J$4</xm:f>
          </x14:formula1>
          <xm:sqref>L9</xm:sqref>
        </x14:dataValidation>
        <x14:dataValidation type="list" allowBlank="1" showInputMessage="1" showErrorMessage="1" xr:uid="{174F06E8-8E16-4C81-A0E5-FCCADCB54FEE}">
          <x14:formula1>
            <xm:f>【参考】数式用!$F$4:$H$4</xm:f>
          </x14:formula1>
          <xm:sqref>G9</xm:sqref>
        </x14:dataValidation>
        <x14:dataValidation type="list" allowBlank="1" showInputMessage="1" showErrorMessage="1" xr:uid="{C3C52E45-BECB-4AF4-9403-41475E91B86F}">
          <x14:formula1>
            <xm:f>【参考】数式用!$B$4:$E$4</xm:f>
          </x14:formula1>
          <xm:sqref>B9:F9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0BD8-788D-4BBC-8BF8-27043F24C8D7}">
  <sheetPr>
    <pageSetUpPr fitToPage="1"/>
  </sheetPr>
  <dimension ref="A1:CJ73"/>
  <sheetViews>
    <sheetView showGridLines="0" view="pageBreakPreview" topLeftCell="A37"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2328</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6"/>
      <c r="AR2" s="43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4"/>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37" t="s">
        <v>2110</v>
      </c>
      <c r="F15" s="54">
        <v>4</v>
      </c>
      <c r="G15" s="437" t="s">
        <v>2111</v>
      </c>
      <c r="H15" s="1059" t="s">
        <v>2112</v>
      </c>
      <c r="I15" s="1059"/>
      <c r="J15" s="1072"/>
      <c r="K15" s="54">
        <v>7</v>
      </c>
      <c r="L15" s="437" t="s">
        <v>2110</v>
      </c>
      <c r="M15" s="54">
        <v>3</v>
      </c>
      <c r="N15" s="437" t="s">
        <v>2111</v>
      </c>
      <c r="O15" s="437" t="s">
        <v>2113</v>
      </c>
      <c r="P15" s="104">
        <f>(K15*12+M15)-(D15*12+F15)+1</f>
        <v>12</v>
      </c>
      <c r="Q15" s="1059" t="s">
        <v>2114</v>
      </c>
      <c r="R15" s="1059"/>
      <c r="S15" s="105" t="s">
        <v>69</v>
      </c>
      <c r="U15" s="434"/>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4"/>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35"/>
      <c r="U17" s="4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3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3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3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3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3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3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3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3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3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3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5"/>
      <c r="AB42" s="435"/>
      <c r="AC42" s="136"/>
      <c r="AD42" s="1032" t="s">
        <v>15</v>
      </c>
      <c r="AE42" s="1032"/>
      <c r="AF42" s="1032"/>
      <c r="AG42" s="1032"/>
      <c r="AH42" s="1032"/>
      <c r="AI42" s="435"/>
      <c r="AJ42" s="4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SUM(事業所個票６!BU51)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144" priority="24">
      <formula>OR($AS$36="－",$AS$36="")</formula>
    </cfRule>
  </conditionalFormatting>
  <conditionalFormatting sqref="AS40:BH42">
    <cfRule type="expression" dxfId="143" priority="23">
      <formula>OR($AS$40="－",$AS$40="")</formula>
    </cfRule>
  </conditionalFormatting>
  <conditionalFormatting sqref="AS44:BH45">
    <cfRule type="expression" dxfId="142" priority="22">
      <formula>OR($AS$44="－",$AS$44="")</formula>
    </cfRule>
  </conditionalFormatting>
  <conditionalFormatting sqref="V21:AP22">
    <cfRule type="expression" dxfId="141" priority="25">
      <formula>$L$9="ベア加算"</formula>
    </cfRule>
  </conditionalFormatting>
  <conditionalFormatting sqref="B21:U22">
    <cfRule type="expression" dxfId="140" priority="26">
      <formula>$L$9="ベア加算"</formula>
    </cfRule>
  </conditionalFormatting>
  <conditionalFormatting sqref="B12:S12">
    <cfRule type="expression" dxfId="139" priority="21">
      <formula>OR($B$9="",$G$9="",$L$9="")</formula>
    </cfRule>
  </conditionalFormatting>
  <conditionalFormatting sqref="V10:AP12">
    <cfRule type="expression" dxfId="138" priority="20">
      <formula>$V$11=""</formula>
    </cfRule>
  </conditionalFormatting>
  <conditionalFormatting sqref="V13:AP16">
    <cfRule type="expression" dxfId="137" priority="19">
      <formula>$V$14=""</formula>
    </cfRule>
  </conditionalFormatting>
  <conditionalFormatting sqref="AS20:BH22">
    <cfRule type="expression" dxfId="136" priority="27">
      <formula>OR($AS$20="－",$AS$20="")</formula>
    </cfRule>
  </conditionalFormatting>
  <conditionalFormatting sqref="AT14:AZ16">
    <cfRule type="expression" dxfId="135" priority="18">
      <formula>$V$14=""</formula>
    </cfRule>
  </conditionalFormatting>
  <conditionalFormatting sqref="AT11:AZ12">
    <cfRule type="expression" dxfId="134" priority="17">
      <formula>$V$11=""</formula>
    </cfRule>
  </conditionalFormatting>
  <conditionalFormatting sqref="P5">
    <cfRule type="expression" dxfId="133" priority="16">
      <formula>OR($Y$5="訪問型サービス（総合事業）",$Y$5="通所型サービス（総合事業）")</formula>
    </cfRule>
  </conditionalFormatting>
  <conditionalFormatting sqref="P15">
    <cfRule type="expression" dxfId="132" priority="15">
      <formula>OR($P$15&lt;1,$P$15&gt;12)</formula>
    </cfRule>
  </conditionalFormatting>
  <conditionalFormatting sqref="B8:S11 V7:Z16 AA8:AP9 AA11:AP12 AA14:AP16 V20:Z45">
    <cfRule type="expression" dxfId="131" priority="14">
      <formula>$F$15&lt;&gt;4</formula>
    </cfRule>
  </conditionalFormatting>
  <conditionalFormatting sqref="AA21:AB45 AA48:AB50">
    <cfRule type="expression" dxfId="130" priority="29">
      <formula>AND($F$15&lt;&gt;4,$F$15&lt;&gt;5)</formula>
    </cfRule>
  </conditionalFormatting>
  <conditionalFormatting sqref="AC20:AH45">
    <cfRule type="expression" dxfId="129" priority="2">
      <formula>AND($F$15&lt;&gt;4,$F$15&lt;&gt;5)</formula>
    </cfRule>
  </conditionalFormatting>
  <conditionalFormatting sqref="V7:Z16 AA8:AP9 AA11:AP12 AA14:AP16 V20:Z45">
    <cfRule type="expression" dxfId="128" priority="13">
      <formula>$B$9="処遇加算なし"</formula>
    </cfRule>
  </conditionalFormatting>
  <conditionalFormatting sqref="G9:S9">
    <cfRule type="expression" dxfId="127" priority="12">
      <formula>$B$9="処遇加算なし"</formula>
    </cfRule>
  </conditionalFormatting>
  <conditionalFormatting sqref="G10:S11">
    <cfRule type="expression" dxfId="126" priority="11">
      <formula>$B$9="処遇加算なし"</formula>
    </cfRule>
  </conditionalFormatting>
  <conditionalFormatting sqref="AD24:AH24">
    <cfRule type="expression" dxfId="125" priority="10">
      <formula>AND($F$15&lt;&gt;4,$F$15&lt;&gt;5)</formula>
    </cfRule>
  </conditionalFormatting>
  <conditionalFormatting sqref="AD28:AH28">
    <cfRule type="expression" dxfId="124" priority="9">
      <formula>AND($F$15&lt;&gt;4,$F$15&lt;&gt;5)</formula>
    </cfRule>
  </conditionalFormatting>
  <conditionalFormatting sqref="AD32:AH32">
    <cfRule type="expression" dxfId="123" priority="8">
      <formula>AND($F$15&lt;&gt;4,$F$15&lt;&gt;5)</formula>
    </cfRule>
  </conditionalFormatting>
  <conditionalFormatting sqref="AS24:BH26">
    <cfRule type="expression" dxfId="122" priority="7">
      <formula>OR($AS$24="－",$AS$24="")</formula>
    </cfRule>
  </conditionalFormatting>
  <conditionalFormatting sqref="AS28:BH30">
    <cfRule type="expression" dxfId="121" priority="6">
      <formula>OR($AS$28="－",$AS$28="")</formula>
    </cfRule>
  </conditionalFormatting>
  <conditionalFormatting sqref="AS32:BH34">
    <cfRule type="expression" dxfId="120" priority="5">
      <formula>OR($AS$32="－",$AS$32="")</formula>
    </cfRule>
  </conditionalFormatting>
  <conditionalFormatting sqref="AL41:AP41">
    <cfRule type="expression" dxfId="119" priority="4">
      <formula>$AP$62=2</formula>
    </cfRule>
  </conditionalFormatting>
  <conditionalFormatting sqref="AD41:AH41">
    <cfRule type="expression" dxfId="118" priority="3">
      <formula>$AH$62=2</formula>
    </cfRule>
  </conditionalFormatting>
  <conditionalFormatting sqref="AG37:AH37">
    <cfRule type="expression" dxfId="117"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16"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53D94C75-FAA5-4DF9-BBBB-706FF0686483}">
      <formula1>サービス名</formula1>
    </dataValidation>
    <dataValidation type="list" allowBlank="1" showInputMessage="1" showErrorMessage="1" sqref="M5:O5" xr:uid="{BCFBCABE-A38A-49EC-B3C2-9589F8C6DA2B}">
      <formula1>INDIRECT(J5)</formula1>
    </dataValidation>
    <dataValidation type="list" allowBlank="1" showInputMessage="1" showErrorMessage="1" sqref="M15:M16" xr:uid="{C5311465-BC15-4AC3-B7CA-D2597DF0B6A1}">
      <formula1>"1,2,3,6,7,8,9,10,11,12"</formula1>
    </dataValidation>
    <dataValidation type="list" allowBlank="1" showInputMessage="1" showErrorMessage="1" sqref="K15:K16 D15:D16" xr:uid="{22282EF8-F9CF-406E-89C7-46683B6AC4B6}">
      <formula1>"6,7"</formula1>
    </dataValidation>
    <dataValidation type="textLength" operator="equal" allowBlank="1" showInputMessage="1" showErrorMessage="1" error="10桁の介護保険事業所番号を入力してください。_x000a_（桁数が異なるとエラーになります）" sqref="B5:F5" xr:uid="{856C0FE3-903E-4B2F-834A-2640F1264614}">
      <formula1>10</formula1>
    </dataValidation>
    <dataValidation type="list" allowBlank="1" showInputMessage="1" showErrorMessage="1" sqref="AD41:AH41" xr:uid="{DB7285BF-9285-4B9B-9EC3-F20142587229}">
      <formula1>INDIRECT(BF1)</formula1>
    </dataValidation>
    <dataValidation type="list" allowBlank="1" showInputMessage="1" showErrorMessage="1" sqref="AL41:AP41" xr:uid="{0466F6BE-5C55-4C4E-9FF0-4121847C2F11}">
      <formula1>INDIRECT(BF1)</formula1>
    </dataValidation>
    <dataValidation type="whole" operator="greaterThanOrEqual" allowBlank="1" showInputMessage="1" showErrorMessage="1" prompt="要件を満たす職員数を記入してください。" sqref="AG37:AH37 AO37:AP37" xr:uid="{C83C0181-BF8C-499A-8FDC-B05277774FB9}">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55299"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55300"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5530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5530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5530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5530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55305"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55306"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55307"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55308"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55309"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55310"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55311"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55312"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55313"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55314"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55315"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55316"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55317"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55318"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55319"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55320"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55321"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5322"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55323"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55324"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55325"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55326"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55327"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55328"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55329"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55330"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55331"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55332"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55333"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55334"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55335"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55336"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55337"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55338"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55339"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55340"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55341"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55342"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55343"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55344"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55345"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4FB8940-9C4F-4981-B39B-6BB4A7D1CD8C}">
          <x14:formula1>
            <xm:f>【参考】数式用3!$A$3:$A$49</xm:f>
          </x14:formula1>
          <xm:sqref>J5:L5</xm:sqref>
        </x14:dataValidation>
        <x14:dataValidation type="list" allowBlank="1" showInputMessage="1" showErrorMessage="1" xr:uid="{C419D320-8235-4B25-92F3-4FBC5C524992}">
          <x14:formula1>
            <xm:f>【参考】数式用!$I$4:$J$4</xm:f>
          </x14:formula1>
          <xm:sqref>L9</xm:sqref>
        </x14:dataValidation>
        <x14:dataValidation type="list" allowBlank="1" showInputMessage="1" showErrorMessage="1" xr:uid="{51EDEEEF-87E5-4A2C-9D50-DED0DDAC57EC}">
          <x14:formula1>
            <xm:f>【参考】数式用!$F$4:$H$4</xm:f>
          </x14:formula1>
          <xm:sqref>G9</xm:sqref>
        </x14:dataValidation>
        <x14:dataValidation type="list" allowBlank="1" showInputMessage="1" showErrorMessage="1" xr:uid="{B05B7FF7-52F8-4D94-A0C4-C7173D5D0FCB}">
          <x14:formula1>
            <xm:f>【参考】数式用!$B$4:$E$4</xm:f>
          </x14:formula1>
          <xm:sqref>B9:F9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48A0-F7AB-4E0A-BE58-D1933940F685}">
  <sheetPr>
    <pageSetUpPr fitToPage="1"/>
  </sheetPr>
  <dimension ref="A1:CJ73"/>
  <sheetViews>
    <sheetView showGridLines="0" view="pageBreakPreview" topLeftCell="A37"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2329</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6"/>
      <c r="AR2" s="43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4"/>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37" t="s">
        <v>2110</v>
      </c>
      <c r="F15" s="54">
        <v>4</v>
      </c>
      <c r="G15" s="437" t="s">
        <v>2111</v>
      </c>
      <c r="H15" s="1059" t="s">
        <v>2112</v>
      </c>
      <c r="I15" s="1059"/>
      <c r="J15" s="1072"/>
      <c r="K15" s="54">
        <v>7</v>
      </c>
      <c r="L15" s="437" t="s">
        <v>2110</v>
      </c>
      <c r="M15" s="54">
        <v>3</v>
      </c>
      <c r="N15" s="437" t="s">
        <v>2111</v>
      </c>
      <c r="O15" s="437" t="s">
        <v>2113</v>
      </c>
      <c r="P15" s="104">
        <f>(K15*12+M15)-(D15*12+F15)+1</f>
        <v>12</v>
      </c>
      <c r="Q15" s="1059" t="s">
        <v>2114</v>
      </c>
      <c r="R15" s="1059"/>
      <c r="S15" s="105" t="s">
        <v>69</v>
      </c>
      <c r="U15" s="434"/>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4"/>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35"/>
      <c r="U17" s="4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3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3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3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3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3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3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3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3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3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3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5"/>
      <c r="AB42" s="435"/>
      <c r="AC42" s="136"/>
      <c r="AD42" s="1032" t="s">
        <v>15</v>
      </c>
      <c r="AE42" s="1032"/>
      <c r="AF42" s="1032"/>
      <c r="AG42" s="1032"/>
      <c r="AH42" s="1032"/>
      <c r="AI42" s="435"/>
      <c r="AJ42" s="4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SUM(事業所個票７!BU51)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115" priority="24">
      <formula>OR($AS$36="－",$AS$36="")</formula>
    </cfRule>
  </conditionalFormatting>
  <conditionalFormatting sqref="AS40:BH42">
    <cfRule type="expression" dxfId="114" priority="23">
      <formula>OR($AS$40="－",$AS$40="")</formula>
    </cfRule>
  </conditionalFormatting>
  <conditionalFormatting sqref="AS44:BH45">
    <cfRule type="expression" dxfId="113" priority="22">
      <formula>OR($AS$44="－",$AS$44="")</formula>
    </cfRule>
  </conditionalFormatting>
  <conditionalFormatting sqref="V21:AP22">
    <cfRule type="expression" dxfId="112" priority="25">
      <formula>$L$9="ベア加算"</formula>
    </cfRule>
  </conditionalFormatting>
  <conditionalFormatting sqref="B21:U22">
    <cfRule type="expression" dxfId="111" priority="26">
      <formula>$L$9="ベア加算"</formula>
    </cfRule>
  </conditionalFormatting>
  <conditionalFormatting sqref="B12:S12">
    <cfRule type="expression" dxfId="110" priority="21">
      <formula>OR($B$9="",$G$9="",$L$9="")</formula>
    </cfRule>
  </conditionalFormatting>
  <conditionalFormatting sqref="V10:AP12">
    <cfRule type="expression" dxfId="109" priority="20">
      <formula>$V$11=""</formula>
    </cfRule>
  </conditionalFormatting>
  <conditionalFormatting sqref="V13:AP16">
    <cfRule type="expression" dxfId="108" priority="19">
      <formula>$V$14=""</formula>
    </cfRule>
  </conditionalFormatting>
  <conditionalFormatting sqref="AS20:BH22">
    <cfRule type="expression" dxfId="107" priority="27">
      <formula>OR($AS$20="－",$AS$20="")</formula>
    </cfRule>
  </conditionalFormatting>
  <conditionalFormatting sqref="AT14:AZ16">
    <cfRule type="expression" dxfId="106" priority="18">
      <formula>$V$14=""</formula>
    </cfRule>
  </conditionalFormatting>
  <conditionalFormatting sqref="AT11:AZ12">
    <cfRule type="expression" dxfId="105" priority="17">
      <formula>$V$11=""</formula>
    </cfRule>
  </conditionalFormatting>
  <conditionalFormatting sqref="P5">
    <cfRule type="expression" dxfId="104" priority="16">
      <formula>OR($Y$5="訪問型サービス（総合事業）",$Y$5="通所型サービス（総合事業）")</formula>
    </cfRule>
  </conditionalFormatting>
  <conditionalFormatting sqref="P15">
    <cfRule type="expression" dxfId="103" priority="15">
      <formula>OR($P$15&lt;1,$P$15&gt;12)</formula>
    </cfRule>
  </conditionalFormatting>
  <conditionalFormatting sqref="B8:S11 V7:Z16 AA8:AP9 AA11:AP12 AA14:AP16 V20:Z45">
    <cfRule type="expression" dxfId="102" priority="14">
      <formula>$F$15&lt;&gt;4</formula>
    </cfRule>
  </conditionalFormatting>
  <conditionalFormatting sqref="AA21:AB45 AA48:AB50">
    <cfRule type="expression" dxfId="101" priority="29">
      <formula>AND($F$15&lt;&gt;4,$F$15&lt;&gt;5)</formula>
    </cfRule>
  </conditionalFormatting>
  <conditionalFormatting sqref="AC20:AH45">
    <cfRule type="expression" dxfId="100" priority="2">
      <formula>AND($F$15&lt;&gt;4,$F$15&lt;&gt;5)</formula>
    </cfRule>
  </conditionalFormatting>
  <conditionalFormatting sqref="V7:Z16 AA8:AP9 AA11:AP12 AA14:AP16 V20:Z45">
    <cfRule type="expression" dxfId="99" priority="13">
      <formula>$B$9="処遇加算なし"</formula>
    </cfRule>
  </conditionalFormatting>
  <conditionalFormatting sqref="G9:S9">
    <cfRule type="expression" dxfId="98" priority="12">
      <formula>$B$9="処遇加算なし"</formula>
    </cfRule>
  </conditionalFormatting>
  <conditionalFormatting sqref="G10:S11">
    <cfRule type="expression" dxfId="97" priority="11">
      <formula>$B$9="処遇加算なし"</formula>
    </cfRule>
  </conditionalFormatting>
  <conditionalFormatting sqref="AD24:AH24">
    <cfRule type="expression" dxfId="96" priority="10">
      <formula>AND($F$15&lt;&gt;4,$F$15&lt;&gt;5)</formula>
    </cfRule>
  </conditionalFormatting>
  <conditionalFormatting sqref="AD28:AH28">
    <cfRule type="expression" dxfId="95" priority="9">
      <formula>AND($F$15&lt;&gt;4,$F$15&lt;&gt;5)</formula>
    </cfRule>
  </conditionalFormatting>
  <conditionalFormatting sqref="AD32:AH32">
    <cfRule type="expression" dxfId="94" priority="8">
      <formula>AND($F$15&lt;&gt;4,$F$15&lt;&gt;5)</formula>
    </cfRule>
  </conditionalFormatting>
  <conditionalFormatting sqref="AS24:BH26">
    <cfRule type="expression" dxfId="93" priority="7">
      <formula>OR($AS$24="－",$AS$24="")</formula>
    </cfRule>
  </conditionalFormatting>
  <conditionalFormatting sqref="AS28:BH30">
    <cfRule type="expression" dxfId="92" priority="6">
      <formula>OR($AS$28="－",$AS$28="")</formula>
    </cfRule>
  </conditionalFormatting>
  <conditionalFormatting sqref="AS32:BH34">
    <cfRule type="expression" dxfId="91" priority="5">
      <formula>OR($AS$32="－",$AS$32="")</formula>
    </cfRule>
  </conditionalFormatting>
  <conditionalFormatting sqref="AL41:AP41">
    <cfRule type="expression" dxfId="90" priority="4">
      <formula>$AP$62=2</formula>
    </cfRule>
  </conditionalFormatting>
  <conditionalFormatting sqref="AD41:AH41">
    <cfRule type="expression" dxfId="89" priority="3">
      <formula>$AH$62=2</formula>
    </cfRule>
  </conditionalFormatting>
  <conditionalFormatting sqref="AG37:AH37">
    <cfRule type="expression" dxfId="88"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87"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FA61B9FF-2BA4-450D-8469-4A0FE19E028A}">
      <formula1>0</formula1>
    </dataValidation>
    <dataValidation type="list" allowBlank="1" showInputMessage="1" showErrorMessage="1" sqref="AL41:AP41" xr:uid="{66551305-39A2-4A60-A345-290DF0FADF03}">
      <formula1>INDIRECT(BF1)</formula1>
    </dataValidation>
    <dataValidation type="list" allowBlank="1" showInputMessage="1" showErrorMessage="1" sqref="AD41:AH41" xr:uid="{99B17BB2-D13D-4FC6-872C-88F546521129}">
      <formula1>INDIRECT(BF1)</formula1>
    </dataValidation>
    <dataValidation type="textLength" operator="equal" allowBlank="1" showInputMessage="1" showErrorMessage="1" error="10桁の介護保険事業所番号を入力してください。_x000a_（桁数が異なるとエラーになります）" sqref="B5:F5" xr:uid="{3940CC26-B32D-4E0E-B333-CCB862C0DF1C}">
      <formula1>10</formula1>
    </dataValidation>
    <dataValidation type="list" allowBlank="1" showInputMessage="1" showErrorMessage="1" sqref="K15:K16 D15:D16" xr:uid="{21B83D78-BEB1-4C51-B885-88E61668557B}">
      <formula1>"6,7"</formula1>
    </dataValidation>
    <dataValidation type="list" allowBlank="1" showInputMessage="1" showErrorMessage="1" sqref="M15:M16" xr:uid="{64535218-9D77-495B-8018-CF771251EC25}">
      <formula1>"1,2,3,6,7,8,9,10,11,12"</formula1>
    </dataValidation>
    <dataValidation type="list" allowBlank="1" showInputMessage="1" showErrorMessage="1" sqref="M5:O5" xr:uid="{D9DF06E6-E274-4D49-B092-27108B4F0DFA}">
      <formula1>INDIRECT(J5)</formula1>
    </dataValidation>
    <dataValidation type="list" allowBlank="1" showInputMessage="1" showErrorMessage="1" sqref="Y5:AD5" xr:uid="{EFF078EE-4E89-4BD8-A52A-A05E9C9D5F88}">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6321"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56322"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56323"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56324"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56325"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56326"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56327"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56328"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56329"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56330"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56331"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56332"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56333"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56334"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56335"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56336"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56337"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56338"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56339"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56340"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56341"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56342"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56343"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56344"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56345"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6346"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56347"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56348"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56349"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56350"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56351"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56352"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56353"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56354"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56355"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56356"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56357"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56358"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56359"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56360"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56361"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56362"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56363"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56364"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56365"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56366"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56367"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56368"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56369"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EFB3E22-A533-4A9E-B183-C556C8EBED05}">
          <x14:formula1>
            <xm:f>【参考】数式用!$B$4:$E$4</xm:f>
          </x14:formula1>
          <xm:sqref>B9:F9</xm:sqref>
        </x14:dataValidation>
        <x14:dataValidation type="list" allowBlank="1" showInputMessage="1" showErrorMessage="1" xr:uid="{FFB2AE45-7DB7-4F61-9303-4060DE1DF3B0}">
          <x14:formula1>
            <xm:f>【参考】数式用!$F$4:$H$4</xm:f>
          </x14:formula1>
          <xm:sqref>G9</xm:sqref>
        </x14:dataValidation>
        <x14:dataValidation type="list" allowBlank="1" showInputMessage="1" showErrorMessage="1" xr:uid="{018E7E5D-D761-4682-B9F2-0837C8679685}">
          <x14:formula1>
            <xm:f>【参考】数式用!$I$4:$J$4</xm:f>
          </x14:formula1>
          <xm:sqref>L9</xm:sqref>
        </x14:dataValidation>
        <x14:dataValidation type="list" allowBlank="1" showInputMessage="1" showErrorMessage="1" xr:uid="{075723F9-20A2-4C6D-99E7-2130EAA907C7}">
          <x14:formula1>
            <xm:f>【参考】数式用3!$A$3:$A$49</xm:f>
          </x14:formula1>
          <xm:sqref>J5:L5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863C-6756-4A52-B4D6-4FF26760B776}">
  <sheetPr>
    <pageSetUpPr fitToPage="1"/>
  </sheetPr>
  <dimension ref="A1:CJ73"/>
  <sheetViews>
    <sheetView showGridLines="0" view="pageBreakPreview" topLeftCell="A37"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2119</v>
      </c>
      <c r="M1" s="73"/>
      <c r="N1" s="1073" t="s">
        <v>2330</v>
      </c>
      <c r="O1" s="1073"/>
      <c r="P1" s="1073"/>
      <c r="Q1" s="1073"/>
      <c r="R1" s="1073"/>
      <c r="S1" s="1073"/>
      <c r="T1" s="1073"/>
      <c r="U1" s="1073"/>
      <c r="V1" s="1073"/>
      <c r="W1" s="1073"/>
      <c r="X1" s="1073"/>
      <c r="Y1" s="1073"/>
      <c r="Z1" s="1073"/>
      <c r="AA1" s="1073"/>
      <c r="AB1" s="1073"/>
      <c r="AC1" s="1073"/>
      <c r="AD1" s="1073"/>
      <c r="AE1" s="1073"/>
      <c r="AF1" s="1203" t="s">
        <v>25</v>
      </c>
      <c r="AG1" s="1203"/>
      <c r="AH1" s="1203"/>
      <c r="AI1" s="1204" t="str">
        <f>IF(G5="","",G5)</f>
        <v/>
      </c>
      <c r="AJ1" s="1204"/>
      <c r="AK1" s="1204"/>
      <c r="AL1" s="1204"/>
      <c r="AM1" s="1204"/>
      <c r="AN1" s="1204"/>
      <c r="AO1" s="1204"/>
      <c r="AP1" s="1204"/>
      <c r="AS1" s="1035" t="str">
        <f>B9&amp;G9&amp;L9</f>
        <v/>
      </c>
      <c r="AT1" s="1036"/>
      <c r="AU1" s="1036"/>
      <c r="AV1" s="1036"/>
      <c r="AW1" s="1036"/>
      <c r="AX1" s="1036"/>
      <c r="AY1" s="1036"/>
      <c r="AZ1" s="1036"/>
      <c r="BA1" s="1036"/>
      <c r="BB1" s="1036"/>
      <c r="BC1" s="1036"/>
      <c r="BD1" s="1036"/>
      <c r="BE1" s="1037"/>
      <c r="BF1" s="1034" t="str">
        <f>IFERROR(VLOOKUP(Y5,【参考】数式用!$AH$2:$AI$34,2,FALSE),"")</f>
        <v/>
      </c>
      <c r="BG1" s="1034"/>
      <c r="BH1" s="1034"/>
      <c r="BI1" s="1034"/>
      <c r="BJ1" s="1034"/>
      <c r="BK1" s="1034"/>
      <c r="BL1" s="1034"/>
      <c r="BM1" s="1034"/>
      <c r="BN1" s="1034"/>
      <c r="BO1" s="1034"/>
      <c r="BP1" s="1034"/>
      <c r="CE1" s="74" t="s">
        <v>2189</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6"/>
      <c r="AR2" s="436"/>
      <c r="CE2" s="992" t="s">
        <v>2192</v>
      </c>
      <c r="CF2" s="992"/>
      <c r="CG2" s="992"/>
      <c r="CH2" s="992"/>
      <c r="CI2" s="1208" t="str">
        <f>IF(AI1&lt;&gt;"",1,"")</f>
        <v/>
      </c>
      <c r="CJ2" s="1209"/>
    </row>
    <row r="3" spans="1:88" ht="15.75" customHeight="1">
      <c r="B3" s="77" t="s">
        <v>2021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2137</v>
      </c>
      <c r="AU3" s="81"/>
      <c r="AV3" s="81"/>
      <c r="AW3" s="81"/>
      <c r="AX3" s="81"/>
      <c r="AY3" s="81"/>
      <c r="AZ3" s="81"/>
      <c r="BA3" s="82"/>
      <c r="CE3" s="992" t="s">
        <v>2186</v>
      </c>
      <c r="CF3" s="992"/>
      <c r="CG3" s="992"/>
      <c r="CH3" s="992"/>
      <c r="CI3" s="1210" t="str">
        <f>IF(AND(L9="ベア加算",Q49="ベア加算"),1,"")</f>
        <v/>
      </c>
      <c r="CJ3" s="1211"/>
    </row>
    <row r="4" spans="1:88" ht="28.5" customHeight="1">
      <c r="B4" s="1115" t="s">
        <v>2237</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2317</v>
      </c>
      <c r="AF4" s="1084"/>
      <c r="AG4" s="1084"/>
      <c r="AH4" s="1085"/>
      <c r="AI4" s="1083" t="s">
        <v>2318</v>
      </c>
      <c r="AJ4" s="1084"/>
      <c r="AK4" s="1084"/>
      <c r="AL4" s="1085"/>
      <c r="AM4" s="1083" t="s">
        <v>2319</v>
      </c>
      <c r="AN4" s="1084"/>
      <c r="AO4" s="1084"/>
      <c r="AP4" s="1085"/>
      <c r="AS4" s="83"/>
      <c r="AT4" s="984" t="s">
        <v>2095</v>
      </c>
      <c r="AU4" s="984" t="s">
        <v>2055</v>
      </c>
      <c r="AV4" s="984" t="s">
        <v>2056</v>
      </c>
      <c r="AW4" s="984" t="s">
        <v>2057</v>
      </c>
      <c r="AX4" s="984" t="s">
        <v>2058</v>
      </c>
      <c r="AY4" s="984" t="s">
        <v>2059</v>
      </c>
      <c r="AZ4" s="984" t="s">
        <v>2094</v>
      </c>
      <c r="BA4" s="84"/>
      <c r="CE4" s="992" t="s">
        <v>2191</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6"/>
      <c r="Q5" s="1217"/>
      <c r="R5" s="1217"/>
      <c r="S5" s="1217"/>
      <c r="T5" s="1217"/>
      <c r="U5" s="1217"/>
      <c r="V5" s="1217"/>
      <c r="W5" s="1217"/>
      <c r="X5" s="1218"/>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2185</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2188</v>
      </c>
      <c r="CF6" s="992"/>
      <c r="CG6" s="992"/>
      <c r="CH6" s="992"/>
      <c r="CI6" s="990" t="str">
        <f>IF(OR(AH61=1,AP61=1),1,"")</f>
        <v/>
      </c>
      <c r="CJ6" s="991"/>
    </row>
    <row r="7" spans="1:88" ht="15" customHeight="1">
      <c r="B7" s="90" t="s">
        <v>2061</v>
      </c>
      <c r="C7" s="78"/>
      <c r="D7" s="78"/>
      <c r="E7" s="78"/>
      <c r="F7" s="78"/>
      <c r="G7" s="78"/>
      <c r="H7" s="78"/>
      <c r="I7" s="78"/>
      <c r="J7" s="78"/>
      <c r="K7" s="78"/>
      <c r="L7" s="78"/>
      <c r="M7" s="78"/>
      <c r="N7" s="78"/>
      <c r="O7" s="78"/>
      <c r="P7" s="78"/>
      <c r="Q7" s="78"/>
      <c r="R7" s="78"/>
      <c r="S7" s="78"/>
      <c r="T7" s="78"/>
      <c r="U7" s="78"/>
      <c r="V7" s="91" t="s">
        <v>2099</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12" t="s">
        <v>2187</v>
      </c>
      <c r="CF7" s="1212"/>
      <c r="CG7" s="1212"/>
      <c r="CH7" s="1212"/>
      <c r="CI7" s="990" t="str">
        <f>IF(AND(AH62=1,AD41=""),1,"")</f>
        <v/>
      </c>
      <c r="CJ7" s="991"/>
    </row>
    <row r="8" spans="1:88" ht="17.25" customHeight="1" thickBot="1">
      <c r="B8" s="1109" t="s">
        <v>2145</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5" t="str">
        <f>IF(L9="ベア加算","",IF(OR(V8="新加算Ⅰ",V8="新加算Ⅱ",V8="新加算Ⅲ",V8="新加算Ⅳ"),"○",""))</f>
        <v/>
      </c>
      <c r="AU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5"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5" t="str">
        <f>IF(OR(V8="新加算Ⅰ",V8="新加算Ⅱ",V8="新加算Ⅲ",V8="新加算Ⅴ(１)",V8="新加算Ⅴ(３)",V8="新加算Ⅴ(８)"),"○","")</f>
        <v/>
      </c>
      <c r="AX8" s="1205" t="str">
        <f>IF(OR(V8="新加算Ⅰ",V8="新加算Ⅱ",V8="新加算Ⅴ(１)",V8="新加算Ⅴ(２)",V8="新加算Ⅴ(３)",V8="新加算Ⅴ(４)",V8="新加算Ⅴ(５)",V8="新加算Ⅴ(６)",V8="新加算Ⅴ(７)",V8="新加算Ⅴ(９)",V8="新加算Ⅴ(10)",V8="新加算Ⅴ(12)"),"○","")</f>
        <v/>
      </c>
      <c r="AY8" s="1205" t="str">
        <f>IF(OR(V8="新加算Ⅰ",V8="新加算Ⅴ(１)",V8="新加算Ⅴ(２)",V8="新加算Ⅴ(５)",V8="新加算Ⅴ(７)",V8="新加算Ⅴ(10)"),"○","")</f>
        <v/>
      </c>
      <c r="AZ8" s="1205" t="str">
        <f>IF(OR(V8="新加算Ⅰ",V8="新加算Ⅱ",V8="新加算Ⅴ(１)",V8="新加算Ⅴ(２)",V8="新加算Ⅴ(３)",V8="新加算Ⅴ(４)",V8="新加算Ⅴ(５)",V8="新加算Ⅴ(６)",V8="新加算Ⅴ(７)",V8="新加算Ⅴ(９)",V8="新加算Ⅴ(10)",V8="新加算Ⅴ(12)"),"○","")</f>
        <v/>
      </c>
      <c r="BA8" s="84"/>
      <c r="CE8" s="1212" t="s">
        <v>2187</v>
      </c>
      <c r="CF8" s="1212"/>
      <c r="CG8" s="1212"/>
      <c r="CH8" s="1212"/>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2051</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6"/>
      <c r="AU9" s="1206"/>
      <c r="AV9" s="1206"/>
      <c r="AW9" s="1206"/>
      <c r="AX9" s="1206"/>
      <c r="AY9" s="1206"/>
      <c r="AZ9" s="1206"/>
      <c r="BA9" s="84"/>
      <c r="CE9" s="992" t="s">
        <v>2187</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2100</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2190</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33"/>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5" t="str">
        <f>IF(L9="ベア加算","",IF(OR(V11="新加算Ⅰ",V11="新加算Ⅱ",V11="新加算Ⅲ",V11="新加算Ⅳ"),"○",""))</f>
        <v/>
      </c>
      <c r="AU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5"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5" t="str">
        <f>IF(OR(V11="新加算Ⅰ",V11="新加算Ⅱ",V11="新加算Ⅲ",V11="新加算Ⅴ(１)",V11="新加算Ⅴ(３)",V11="新加算Ⅴ(８)"),"○","")</f>
        <v/>
      </c>
      <c r="AX11" s="1205" t="str">
        <f>IF(OR(V11="新加算Ⅰ",V11="新加算Ⅱ",V11="新加算Ⅴ(１)",V11="新加算Ⅴ(２)",V11="新加算Ⅴ(３)",V11="新加算Ⅴ(４)",V11="新加算Ⅴ(５)",V11="新加算Ⅴ(６)",V11="新加算Ⅴ(７)",V11="新加算Ⅴ(９)",V11="新加算Ⅴ(10)",V11="新加算Ⅴ(12)"),"○","")</f>
        <v/>
      </c>
      <c r="AY11" s="1205" t="str">
        <f>IF(OR(V11="新加算Ⅰ",V11="新加算Ⅴ(１)",V11="新加算Ⅴ(２)",V11="新加算Ⅴ(５)",V11="新加算Ⅴ(７)",V11="新加算Ⅴ(10)"),"○","")</f>
        <v/>
      </c>
      <c r="AZ11" s="1205"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33"/>
      <c r="U12" s="1023"/>
      <c r="V12" s="1219" t="str">
        <f>IFERROR(VLOOKUP(Y5,【参考】数式用!$A$5:$AB$37,MATCH(V11,【参考】数式用!$B$4:$AB$4,0)+1,FALSE),"")</f>
        <v/>
      </c>
      <c r="W12" s="1219"/>
      <c r="X12" s="1219"/>
      <c r="Y12" s="1219"/>
      <c r="Z12" s="1219"/>
      <c r="AA12" s="995"/>
      <c r="AB12" s="995"/>
      <c r="AC12" s="995"/>
      <c r="AD12" s="995"/>
      <c r="AE12" s="995"/>
      <c r="AF12" s="995"/>
      <c r="AG12" s="995"/>
      <c r="AH12" s="995"/>
      <c r="AI12" s="995"/>
      <c r="AJ12" s="995"/>
      <c r="AK12" s="995"/>
      <c r="AL12" s="995"/>
      <c r="AM12" s="995"/>
      <c r="AN12" s="995"/>
      <c r="AO12" s="995"/>
      <c r="AP12" s="996"/>
      <c r="AS12" s="83"/>
      <c r="AT12" s="1206"/>
      <c r="AU12" s="1206"/>
      <c r="AV12" s="1206"/>
      <c r="AW12" s="1206"/>
      <c r="AX12" s="1206"/>
      <c r="AY12" s="1206"/>
      <c r="AZ12" s="1206"/>
      <c r="BA12" s="84"/>
    </row>
    <row r="13" spans="1:88" ht="12" customHeight="1">
      <c r="A13" s="78"/>
      <c r="B13" s="1066" t="s">
        <v>2115</v>
      </c>
      <c r="C13" s="1067"/>
      <c r="D13" s="1067"/>
      <c r="E13" s="1067"/>
      <c r="F13" s="1067"/>
      <c r="G13" s="1067"/>
      <c r="H13" s="1067"/>
      <c r="I13" s="1067"/>
      <c r="J13" s="1067"/>
      <c r="K13" s="1067"/>
      <c r="L13" s="1067"/>
      <c r="M13" s="1067"/>
      <c r="N13" s="1067"/>
      <c r="O13" s="1067"/>
      <c r="P13" s="1067"/>
      <c r="Q13" s="1067"/>
      <c r="R13" s="1067"/>
      <c r="S13" s="1068"/>
      <c r="U13" s="98"/>
      <c r="V13" s="101" t="s">
        <v>2101</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4"/>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5" t="str">
        <f>IF(L9="ベア加算","",IF(OR(V14="新加算Ⅰ",V14="新加算Ⅱ",V14="新加算Ⅲ",V14="新加算Ⅳ"),"○",""))</f>
        <v/>
      </c>
      <c r="AU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5"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5" t="str">
        <f>IF(OR(V14="新加算Ⅰ",V14="新加算Ⅱ",V14="新加算Ⅲ",V14="新加算Ⅴ(１)",V14="新加算Ⅴ(３)",V14="新加算Ⅴ(８)"),"○","")</f>
        <v/>
      </c>
      <c r="AX14" s="1205" t="str">
        <f>IF(OR(V14="新加算Ⅰ",V14="新加算Ⅱ",V14="新加算Ⅴ(１)",V14="新加算Ⅴ(２)",V14="新加算Ⅴ(３)",V14="新加算Ⅴ(４)",V14="新加算Ⅴ(５)",V14="新加算Ⅴ(６)",V14="新加算Ⅴ(７)",V14="新加算Ⅴ(９)",V14="新加算Ⅴ(10)",V14="新加算Ⅴ(12)"),"○","")</f>
        <v/>
      </c>
      <c r="AY14" s="1205" t="str">
        <f>IF(OR(V14="新加算Ⅰ",V14="新加算Ⅴ(１)",V14="新加算Ⅴ(２)",V14="新加算Ⅴ(５)",V14="新加算Ⅴ(７)",V14="新加算Ⅴ(10)"),"○","")</f>
        <v/>
      </c>
      <c r="AZ14" s="1205"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2109</v>
      </c>
      <c r="C15" s="1058"/>
      <c r="D15" s="54">
        <v>6</v>
      </c>
      <c r="E15" s="437" t="s">
        <v>2110</v>
      </c>
      <c r="F15" s="54">
        <v>4</v>
      </c>
      <c r="G15" s="437" t="s">
        <v>2111</v>
      </c>
      <c r="H15" s="1059" t="s">
        <v>2112</v>
      </c>
      <c r="I15" s="1059"/>
      <c r="J15" s="1072"/>
      <c r="K15" s="54">
        <v>7</v>
      </c>
      <c r="L15" s="437" t="s">
        <v>2110</v>
      </c>
      <c r="M15" s="54">
        <v>3</v>
      </c>
      <c r="N15" s="437" t="s">
        <v>2111</v>
      </c>
      <c r="O15" s="437" t="s">
        <v>2113</v>
      </c>
      <c r="P15" s="104">
        <f>(K15*12+M15)-(D15*12+F15)+1</f>
        <v>12</v>
      </c>
      <c r="Q15" s="1059" t="s">
        <v>2114</v>
      </c>
      <c r="R15" s="1059"/>
      <c r="S15" s="105" t="s">
        <v>69</v>
      </c>
      <c r="U15" s="434"/>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7"/>
      <c r="AU15" s="1207"/>
      <c r="AV15" s="1207"/>
      <c r="AW15" s="1207"/>
      <c r="AX15" s="1207"/>
      <c r="AY15" s="1207"/>
      <c r="AZ15" s="1207"/>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4"/>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6"/>
      <c r="AU16" s="1206"/>
      <c r="AV16" s="1206"/>
      <c r="AW16" s="1206"/>
      <c r="AX16" s="1206"/>
      <c r="AY16" s="1206"/>
      <c r="AZ16" s="1206"/>
      <c r="BA16" s="84"/>
    </row>
    <row r="17" spans="2:60" ht="6.75" customHeight="1" thickBot="1">
      <c r="T17" s="435"/>
      <c r="U17" s="4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2062</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215</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47" t="s">
        <v>2121</v>
      </c>
      <c r="C21" s="1148"/>
      <c r="D21" s="1148"/>
      <c r="E21" s="1148"/>
      <c r="F21" s="1149"/>
      <c r="G21" s="1076" t="s">
        <v>216</v>
      </c>
      <c r="H21" s="1077"/>
      <c r="I21" s="1077"/>
      <c r="J21" s="1077"/>
      <c r="K21" s="1077"/>
      <c r="L21" s="1077"/>
      <c r="M21" s="1077"/>
      <c r="N21" s="1077"/>
      <c r="O21" s="1077"/>
      <c r="P21" s="1077"/>
      <c r="Q21" s="1077"/>
      <c r="R21" s="1077"/>
      <c r="S21" s="1077"/>
      <c r="T21" s="1078"/>
      <c r="U21" s="118"/>
      <c r="V21" s="4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3"/>
      <c r="C22" s="1154"/>
      <c r="D22" s="1154"/>
      <c r="E22" s="1154"/>
      <c r="F22" s="1155"/>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47" t="s">
        <v>2067</v>
      </c>
      <c r="C24" s="1148"/>
      <c r="D24" s="1148"/>
      <c r="E24" s="1148"/>
      <c r="F24" s="1149"/>
      <c r="G24" s="1076" t="s">
        <v>2320</v>
      </c>
      <c r="H24" s="1077"/>
      <c r="I24" s="1077"/>
      <c r="J24" s="1077"/>
      <c r="K24" s="1077"/>
      <c r="L24" s="1077"/>
      <c r="M24" s="1077"/>
      <c r="N24" s="1077"/>
      <c r="O24" s="1077"/>
      <c r="P24" s="1077"/>
      <c r="Q24" s="1077"/>
      <c r="R24" s="1077"/>
      <c r="S24" s="1077"/>
      <c r="T24" s="1078"/>
      <c r="U24" s="118"/>
      <c r="V24" s="438" t="str">
        <f>IFERROR(IF(OR(B9="処遇加算Ⅰ",B9="処遇加算Ⅱ"),"✓",""),"")</f>
        <v/>
      </c>
      <c r="W24" s="1156" t="s">
        <v>2096</v>
      </c>
      <c r="X24" s="1157"/>
      <c r="Y24" s="1157"/>
      <c r="Z24" s="1158"/>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0"/>
      <c r="C25" s="1151"/>
      <c r="D25" s="1151"/>
      <c r="E25" s="1151"/>
      <c r="F25" s="1152"/>
      <c r="G25" s="1026"/>
      <c r="H25" s="1027"/>
      <c r="I25" s="1027"/>
      <c r="J25" s="1027"/>
      <c r="K25" s="1027"/>
      <c r="L25" s="1027"/>
      <c r="M25" s="1027"/>
      <c r="N25" s="1027"/>
      <c r="O25" s="1027"/>
      <c r="P25" s="1027"/>
      <c r="Q25" s="1027"/>
      <c r="R25" s="1027"/>
      <c r="S25" s="1027"/>
      <c r="T25" s="1079"/>
      <c r="U25" s="118"/>
      <c r="V25" s="438" t="str">
        <f>IFERROR(IF(B9="処遇加算Ⅲ","✓",""),"")</f>
        <v/>
      </c>
      <c r="W25" s="1156" t="s">
        <v>19</v>
      </c>
      <c r="X25" s="1157"/>
      <c r="Y25" s="1157"/>
      <c r="Z25" s="1158"/>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3"/>
      <c r="C26" s="1154"/>
      <c r="D26" s="1154"/>
      <c r="E26" s="1154"/>
      <c r="F26" s="1155"/>
      <c r="G26" s="1080"/>
      <c r="H26" s="1081"/>
      <c r="I26" s="1081"/>
      <c r="J26" s="1081"/>
      <c r="K26" s="1081"/>
      <c r="L26" s="1081"/>
      <c r="M26" s="1081"/>
      <c r="N26" s="1081"/>
      <c r="O26" s="1081"/>
      <c r="P26" s="1081"/>
      <c r="Q26" s="1081"/>
      <c r="R26" s="1081"/>
      <c r="S26" s="1081"/>
      <c r="T26" s="1082"/>
      <c r="U26" s="92"/>
      <c r="V26" s="438" t="str">
        <f>IFERROR(IF(B9="処遇加算なし","✓",""),"")</f>
        <v/>
      </c>
      <c r="W26" s="1156" t="s">
        <v>2097</v>
      </c>
      <c r="X26" s="1157"/>
      <c r="Y26" s="1157"/>
      <c r="Z26" s="1158"/>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47" t="s">
        <v>2068</v>
      </c>
      <c r="C28" s="1148"/>
      <c r="D28" s="1148"/>
      <c r="E28" s="1148"/>
      <c r="F28" s="1149"/>
      <c r="G28" s="1076" t="s">
        <v>2321</v>
      </c>
      <c r="H28" s="1077"/>
      <c r="I28" s="1077"/>
      <c r="J28" s="1077"/>
      <c r="K28" s="1077"/>
      <c r="L28" s="1077"/>
      <c r="M28" s="1077"/>
      <c r="N28" s="1077"/>
      <c r="O28" s="1077"/>
      <c r="P28" s="1077"/>
      <c r="Q28" s="1077"/>
      <c r="R28" s="1077"/>
      <c r="S28" s="1077"/>
      <c r="T28" s="1078"/>
      <c r="U28" s="118"/>
      <c r="V28" s="438" t="str">
        <f>IFERROR(IF(OR(B9="処遇加算Ⅰ",B9="処遇加算Ⅱ"),"✓",""),"")</f>
        <v/>
      </c>
      <c r="W28" s="1156" t="s">
        <v>2096</v>
      </c>
      <c r="X28" s="1157"/>
      <c r="Y28" s="1157"/>
      <c r="Z28" s="1158"/>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0"/>
      <c r="C29" s="1151"/>
      <c r="D29" s="1151"/>
      <c r="E29" s="1151"/>
      <c r="F29" s="1152"/>
      <c r="G29" s="1026"/>
      <c r="H29" s="1027"/>
      <c r="I29" s="1027"/>
      <c r="J29" s="1027"/>
      <c r="K29" s="1027"/>
      <c r="L29" s="1027"/>
      <c r="M29" s="1027"/>
      <c r="N29" s="1027"/>
      <c r="O29" s="1027"/>
      <c r="P29" s="1027"/>
      <c r="Q29" s="1027"/>
      <c r="R29" s="1027"/>
      <c r="S29" s="1027"/>
      <c r="T29" s="1079"/>
      <c r="U29" s="118"/>
      <c r="V29" s="438" t="str">
        <f>IFERROR(IF(B9="処遇加算Ⅲ","✓",""),"")</f>
        <v/>
      </c>
      <c r="W29" s="1156" t="s">
        <v>19</v>
      </c>
      <c r="X29" s="1157"/>
      <c r="Y29" s="1157"/>
      <c r="Z29" s="1158"/>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3"/>
      <c r="C30" s="1154"/>
      <c r="D30" s="1154"/>
      <c r="E30" s="1154"/>
      <c r="F30" s="1155"/>
      <c r="G30" s="1080"/>
      <c r="H30" s="1081"/>
      <c r="I30" s="1081"/>
      <c r="J30" s="1081"/>
      <c r="K30" s="1081"/>
      <c r="L30" s="1081"/>
      <c r="M30" s="1081"/>
      <c r="N30" s="1081"/>
      <c r="O30" s="1081"/>
      <c r="P30" s="1081"/>
      <c r="Q30" s="1081"/>
      <c r="R30" s="1081"/>
      <c r="S30" s="1081"/>
      <c r="T30" s="1082"/>
      <c r="U30" s="92"/>
      <c r="V30" s="438" t="str">
        <f>IFERROR(IF(B9="処遇加算なし","✓",""),"")</f>
        <v/>
      </c>
      <c r="W30" s="1156" t="s">
        <v>2097</v>
      </c>
      <c r="X30" s="1157"/>
      <c r="Y30" s="1157"/>
      <c r="Z30" s="1158"/>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2069</v>
      </c>
      <c r="C32" s="1123"/>
      <c r="D32" s="1123"/>
      <c r="E32" s="1123"/>
      <c r="F32" s="1123"/>
      <c r="G32" s="1076" t="s">
        <v>2322</v>
      </c>
      <c r="H32" s="1077"/>
      <c r="I32" s="1077"/>
      <c r="J32" s="1077"/>
      <c r="K32" s="1077"/>
      <c r="L32" s="1077"/>
      <c r="M32" s="1077"/>
      <c r="N32" s="1077"/>
      <c r="O32" s="1077"/>
      <c r="P32" s="1077"/>
      <c r="Q32" s="1077"/>
      <c r="R32" s="1077"/>
      <c r="S32" s="1077"/>
      <c r="T32" s="1078"/>
      <c r="U32" s="118"/>
      <c r="V32" s="438" t="str">
        <f>IFERROR(IF(B9="処遇加算Ⅰ","✓",""),"")</f>
        <v/>
      </c>
      <c r="W32" s="1053" t="s">
        <v>14</v>
      </c>
      <c r="X32" s="1054"/>
      <c r="Y32" s="1054"/>
      <c r="Z32" s="1055"/>
      <c r="AA32" s="1033" t="s">
        <v>12</v>
      </c>
      <c r="AB32" s="1023"/>
      <c r="AC32" s="120"/>
      <c r="AD32" s="1012" t="s">
        <v>14</v>
      </c>
      <c r="AE32" s="1012"/>
      <c r="AF32" s="1012"/>
      <c r="AG32" s="1012"/>
      <c r="AH32" s="1012"/>
      <c r="AI32" s="1033"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38" t="str">
        <f>IFERROR(IF(AND(B9&lt;&gt;"",B9&lt;&gt;"処遇加算Ⅰ"),"✓",""),"")</f>
        <v/>
      </c>
      <c r="W33" s="1053" t="s">
        <v>15</v>
      </c>
      <c r="X33" s="1054"/>
      <c r="Y33" s="1054"/>
      <c r="Z33" s="1055"/>
      <c r="AA33" s="1033"/>
      <c r="AB33" s="1023"/>
      <c r="AC33" s="120"/>
      <c r="AD33" s="1056" t="s">
        <v>17</v>
      </c>
      <c r="AE33" s="1056"/>
      <c r="AF33" s="1056"/>
      <c r="AG33" s="1056"/>
      <c r="AH33" s="1056"/>
      <c r="AI33" s="1033"/>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33"/>
      <c r="AB34" s="1023"/>
      <c r="AC34" s="120"/>
      <c r="AD34" s="1032" t="s">
        <v>15</v>
      </c>
      <c r="AE34" s="1032"/>
      <c r="AF34" s="1032"/>
      <c r="AG34" s="1032"/>
      <c r="AH34" s="1032"/>
      <c r="AI34" s="1033"/>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2070</v>
      </c>
      <c r="C36" s="1123"/>
      <c r="D36" s="1123"/>
      <c r="E36" s="1123"/>
      <c r="F36" s="1123"/>
      <c r="G36" s="1093" t="s">
        <v>2323</v>
      </c>
      <c r="H36" s="1094"/>
      <c r="I36" s="1094"/>
      <c r="J36" s="1094"/>
      <c r="K36" s="1094"/>
      <c r="L36" s="1094"/>
      <c r="M36" s="1094"/>
      <c r="N36" s="1094"/>
      <c r="O36" s="1094"/>
      <c r="P36" s="1094"/>
      <c r="Q36" s="1094"/>
      <c r="R36" s="1094"/>
      <c r="S36" s="1094"/>
      <c r="T36" s="1095"/>
      <c r="U36" s="118"/>
      <c r="V36" s="4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38" t="str">
        <f>IFERROR(IF(G9="特定加算なし","✓",""),"")</f>
        <v/>
      </c>
      <c r="W37" s="1053" t="s">
        <v>15</v>
      </c>
      <c r="X37" s="1054"/>
      <c r="Y37" s="1054"/>
      <c r="Z37" s="1055"/>
      <c r="AA37" s="1022"/>
      <c r="AB37" s="1023"/>
      <c r="AC37" s="1047" t="s">
        <v>2175</v>
      </c>
      <c r="AD37" s="1048"/>
      <c r="AE37" s="1048"/>
      <c r="AF37" s="1048"/>
      <c r="AG37" s="1049"/>
      <c r="AH37" s="1050"/>
      <c r="AI37" s="1022"/>
      <c r="AJ37" s="1023"/>
      <c r="AK37" s="1047" t="s">
        <v>2175</v>
      </c>
      <c r="AL37" s="1048"/>
      <c r="AM37" s="1048"/>
      <c r="AN37" s="1048"/>
      <c r="AO37" s="1049"/>
      <c r="AP37" s="1050"/>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33"/>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2071</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38" t="str">
        <f>IFERROR(IF(OR(G9="特定加算Ⅱ",G9="特定加算なし"),"✓",""),"")</f>
        <v/>
      </c>
      <c r="W41" s="1053" t="s">
        <v>15</v>
      </c>
      <c r="X41" s="1054"/>
      <c r="Y41" s="1054"/>
      <c r="Z41" s="1055"/>
      <c r="AA41" s="1022"/>
      <c r="AB41" s="1023"/>
      <c r="AC41" s="134" t="s">
        <v>82</v>
      </c>
      <c r="AD41" s="1160"/>
      <c r="AE41" s="1161"/>
      <c r="AF41" s="1161"/>
      <c r="AG41" s="1161"/>
      <c r="AH41" s="1162"/>
      <c r="AI41" s="1022"/>
      <c r="AJ41" s="1023"/>
      <c r="AK41" s="134" t="s">
        <v>82</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5"/>
      <c r="AB42" s="435"/>
      <c r="AC42" s="136"/>
      <c r="AD42" s="1032" t="s">
        <v>15</v>
      </c>
      <c r="AE42" s="1032"/>
      <c r="AF42" s="1032"/>
      <c r="AG42" s="1032"/>
      <c r="AH42" s="1032"/>
      <c r="AI42" s="435"/>
      <c r="AJ42" s="4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2072</v>
      </c>
      <c r="C44" s="1123"/>
      <c r="D44" s="1123"/>
      <c r="E44" s="1123"/>
      <c r="F44" s="1123"/>
      <c r="G44" s="1076" t="s">
        <v>2356</v>
      </c>
      <c r="H44" s="1077"/>
      <c r="I44" s="1077"/>
      <c r="J44" s="1077"/>
      <c r="K44" s="1077"/>
      <c r="L44" s="1077"/>
      <c r="M44" s="1077"/>
      <c r="N44" s="1077"/>
      <c r="O44" s="1077"/>
      <c r="P44" s="1077"/>
      <c r="Q44" s="1077"/>
      <c r="R44" s="1077"/>
      <c r="S44" s="1077"/>
      <c r="T44" s="1078"/>
      <c r="U44" s="118"/>
      <c r="V44" s="4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2136</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2105</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1" t="str">
        <f>IFERROR(IF(AND(OR(AP58=1,AP58=2),OR(AP59=1,AP59=2),OR(AP60=1,AP60=2)),"処遇加算Ⅰ",IF(AND(OR(AP58=1,AP58=2),OR(AP59=1,AP59=2),OR(AP60=0,AP60=3)),"処遇加算Ⅱ",IF(OR(OR(AP58=1,AP58=2),OR(AP59=1,AP59=2)),"処遇加算Ⅲ",""))),"")</f>
        <v/>
      </c>
      <c r="AT48" s="1041"/>
      <c r="AU48" s="1041"/>
      <c r="AV48" s="1041"/>
      <c r="AW48" s="1041" t="str">
        <f>IFERROR(IF(AND(AP61=1,AP62=1,AP63=1),"特定加算Ⅰ",IF(AND(AP61=1,AP62=2,AP63=1),"特定加算Ⅱ",IF(OR(AP61=2,AP62=2,AP63=2),"特定加算なし",""))),"")</f>
        <v>特定加算なし</v>
      </c>
      <c r="AX48" s="1041"/>
      <c r="AY48" s="1041"/>
      <c r="AZ48" s="1041"/>
      <c r="BA48" s="1041" t="str">
        <f>IFERROR(IF(OR(L9="ベア加算",AP57=1),"ベア加算",IF(AP57=2,"ベア加算なし","")),"")</f>
        <v/>
      </c>
      <c r="BB48" s="1041"/>
      <c r="BC48" s="1041"/>
      <c r="BD48" s="1041"/>
      <c r="BE48" s="1042" t="str">
        <f>AS48&amp;AW48&amp;BA48</f>
        <v>特定加算なし</v>
      </c>
      <c r="BF48" s="1042"/>
      <c r="BG48" s="1042"/>
      <c r="BH48" s="1042"/>
      <c r="BI48" s="1042"/>
      <c r="BJ48" s="1042"/>
      <c r="BK48" s="1042"/>
      <c r="BL48" s="1042"/>
      <c r="BM48" s="1042"/>
      <c r="BN48" s="1042"/>
      <c r="BO48" s="1042"/>
      <c r="BP48" s="1042"/>
      <c r="BQ48" s="141"/>
      <c r="BR48" s="141"/>
      <c r="BS48" s="141"/>
      <c r="BT48" s="141"/>
      <c r="BU48" s="141"/>
      <c r="BV48" s="141"/>
      <c r="BW48" s="141"/>
      <c r="BX48" s="141"/>
      <c r="BY48" s="141"/>
      <c r="BZ48" s="141"/>
      <c r="CD48" s="142"/>
    </row>
    <row r="49" spans="2:86" ht="18" customHeight="1">
      <c r="B49" s="1112" t="s">
        <v>2015</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194" t="str">
        <f>IFERROR(IF(G9="","",IF(AND(AH61=1,AH62=1,AH63=1),"特定加算Ⅰ",IF(AND(AH61=1,AH62=2,AH63=1),"特定加算Ⅱ",IF(OR(AH61=2,AH62=2,AH63=2),"特定加算なし","")))),"")</f>
        <v/>
      </c>
      <c r="M49" s="1195"/>
      <c r="N49" s="1195"/>
      <c r="O49" s="1195"/>
      <c r="P49" s="1196"/>
      <c r="Q49" s="1163" t="str">
        <f>IFERROR(IF(OR(L9="ベア加算",AND(L9="ベア加算なし",AH57=1)),"ベア加算",IF(AH57=2,"ベア加算なし","")),"")</f>
        <v/>
      </c>
      <c r="R49" s="1164"/>
      <c r="S49" s="1164"/>
      <c r="T49" s="1164"/>
      <c r="U49" s="1165"/>
      <c r="V49" s="1166" t="s">
        <v>10</v>
      </c>
      <c r="W49" s="1167"/>
      <c r="X49" s="1167"/>
      <c r="Y49" s="1167"/>
      <c r="Z49" s="1167"/>
      <c r="AA49" s="1033"/>
      <c r="AB49" s="1033"/>
      <c r="AC49" s="1173" t="str">
        <f>IFERROR(VLOOKUP(BE48,【参考】数式用2!E6:F23,2,FALSE),"")</f>
        <v/>
      </c>
      <c r="AD49" s="1174"/>
      <c r="AE49" s="1174"/>
      <c r="AF49" s="1174"/>
      <c r="AG49" s="1174"/>
      <c r="AH49" s="1175"/>
      <c r="AS49" s="140" t="s">
        <v>2045</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2049</v>
      </c>
      <c r="BO49" s="141"/>
      <c r="BP49" s="141"/>
      <c r="BQ49" s="141"/>
      <c r="BR49" s="141"/>
      <c r="BS49" s="141"/>
      <c r="BT49" s="141"/>
      <c r="BV49" s="140" t="s">
        <v>2052</v>
      </c>
      <c r="BW49" s="141"/>
      <c r="BX49" s="141"/>
      <c r="BY49" s="141"/>
      <c r="BZ49" s="141"/>
      <c r="CA49" s="141"/>
      <c r="CD49" s="142"/>
    </row>
    <row r="50" spans="2:86" ht="18" customHeight="1" thickBot="1">
      <c r="B50" s="1112" t="s">
        <v>2016</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33"/>
      <c r="AB50" s="1033"/>
      <c r="AC50" s="1184" t="str">
        <f>IFERROR(VLOOKUP(Y5,【参考】数式用!$A$5:$AB$37,MATCH(AC49,【参考】数式用!$B$4:$AB$4,0)+1,FALSE),"")</f>
        <v/>
      </c>
      <c r="AD50" s="1185"/>
      <c r="AE50" s="1185"/>
      <c r="AF50" s="1185"/>
      <c r="AG50" s="1185"/>
      <c r="AH50" s="1186"/>
      <c r="AS50" s="1039" t="s">
        <v>2046</v>
      </c>
      <c r="AT50" s="1039"/>
      <c r="AU50" s="1039"/>
      <c r="AV50" s="1039"/>
      <c r="AW50" s="1039" t="s">
        <v>2047</v>
      </c>
      <c r="AX50" s="1039"/>
      <c r="AY50" s="1039"/>
      <c r="AZ50" s="1039"/>
      <c r="BA50" s="1039" t="s">
        <v>13</v>
      </c>
      <c r="BB50" s="1039"/>
      <c r="BC50" s="1039"/>
      <c r="BD50" s="1039"/>
      <c r="BE50" s="1039" t="s">
        <v>2048</v>
      </c>
      <c r="BF50" s="1039"/>
      <c r="BG50" s="1039"/>
      <c r="BH50" s="1039"/>
      <c r="BI50" s="1039" t="s">
        <v>2051</v>
      </c>
      <c r="BJ50" s="1039"/>
      <c r="BK50" s="1039"/>
      <c r="BL50" s="1039"/>
      <c r="BM50" s="141"/>
      <c r="BN50" s="1039" t="s">
        <v>2050</v>
      </c>
      <c r="BO50" s="1039"/>
      <c r="BP50" s="1039"/>
      <c r="BQ50" s="1039"/>
      <c r="BR50" s="1039"/>
      <c r="BS50" s="1039"/>
      <c r="BT50" s="141"/>
      <c r="BV50" s="1197" t="s">
        <v>2053</v>
      </c>
      <c r="BW50" s="1198"/>
      <c r="BX50" s="1198"/>
      <c r="BY50" s="1198"/>
      <c r="BZ50" s="1198"/>
      <c r="CA50" s="1199"/>
      <c r="CD50" s="142"/>
    </row>
    <row r="51" spans="2:86" ht="17.25" customHeight="1">
      <c r="B51" s="1170" t="s">
        <v>2120</v>
      </c>
      <c r="C51" s="1171"/>
      <c r="D51" s="1171"/>
      <c r="E51" s="1171"/>
      <c r="F51" s="1172"/>
      <c r="G51" s="1092" t="str">
        <f>IFERROR(ROUNDDOWN(ROUND(AM5*G50,0),0)*H53,"")</f>
        <v/>
      </c>
      <c r="H51" s="1092"/>
      <c r="I51" s="1092"/>
      <c r="J51" s="1092"/>
      <c r="K51" s="55" t="s">
        <v>2116</v>
      </c>
      <c r="L51" s="1089" t="str">
        <f>IFERROR(ROUNDDOWN(ROUND(AM5*L50,0),0)*H53,"")</f>
        <v/>
      </c>
      <c r="M51" s="1090"/>
      <c r="N51" s="1090"/>
      <c r="O51" s="1090"/>
      <c r="P51" s="55" t="s">
        <v>2116</v>
      </c>
      <c r="Q51" s="1091" t="str">
        <f>IFERROR(ROUNDDOWN(ROUND(AM5*Q50,0),0)*H53,"")</f>
        <v/>
      </c>
      <c r="R51" s="1092"/>
      <c r="S51" s="1092"/>
      <c r="T51" s="1092"/>
      <c r="U51" s="56" t="s">
        <v>2116</v>
      </c>
      <c r="V51" s="1192">
        <f>IFERROR(SUM(G51,L51,Q51),"")</f>
        <v>0</v>
      </c>
      <c r="W51" s="1193"/>
      <c r="X51" s="1193"/>
      <c r="Y51" s="1193"/>
      <c r="Z51" s="57" t="s">
        <v>2116</v>
      </c>
      <c r="AB51" s="58"/>
      <c r="AC51" s="1091" t="str">
        <f>IFERROR(ROUNDDOWN(ROUND(AM5*AC50,0),0)*AD53,"")</f>
        <v/>
      </c>
      <c r="AD51" s="1092"/>
      <c r="AE51" s="1092"/>
      <c r="AF51" s="1092"/>
      <c r="AG51" s="1092"/>
      <c r="AH51" s="56" t="s">
        <v>2116</v>
      </c>
      <c r="AS51" s="1043" t="str">
        <f>IFERROR(ROUNDDOWN(ROUND(AM5*(G50-B10),0),0)*H53,"")</f>
        <v/>
      </c>
      <c r="AT51" s="1043"/>
      <c r="AU51" s="1043"/>
      <c r="AV51" s="1043"/>
      <c r="AW51" s="1043" t="str">
        <f>IFERROR(ROUNDDOWN(ROUND(AM5*(L50-G10),0),0)*H53,"")</f>
        <v/>
      </c>
      <c r="AX51" s="1043"/>
      <c r="AY51" s="1043"/>
      <c r="AZ51" s="1043"/>
      <c r="BA51" s="1043" t="str">
        <f>IFERROR(ROUNDDOWN(ROUND(AM5*(Q50-L10),0),0)*H53,"")</f>
        <v/>
      </c>
      <c r="BB51" s="1043"/>
      <c r="BC51" s="1043"/>
      <c r="BD51" s="1043"/>
      <c r="BE51" s="1043" t="str">
        <f>IFERROR(ROUNDDOWN(ROUND(AM5*(AC50-Q10),0),0)*AD53,"")</f>
        <v/>
      </c>
      <c r="BF51" s="1043"/>
      <c r="BG51" s="1043"/>
      <c r="BH51" s="1043"/>
      <c r="BI51" s="1043">
        <f>SUM(AS51:BH51)</f>
        <v>0</v>
      </c>
      <c r="BJ51" s="1043"/>
      <c r="BK51" s="1043"/>
      <c r="BL51" s="1043"/>
      <c r="BM51" s="141"/>
      <c r="BN51" s="1043" t="str">
        <f>IFERROR(ROUNDDOWN(ROUNDDOWN(ROUND(AM5*(VLOOKUP(Y5,【参考】数式用!$A$5:$AB$37,14,FALSE)),0),0)*AD53*0.5,0),"")</f>
        <v/>
      </c>
      <c r="BO51" s="1043"/>
      <c r="BP51" s="1043"/>
      <c r="BQ51" s="1043"/>
      <c r="BR51" s="1043"/>
      <c r="BS51" s="1043"/>
      <c r="BT51" s="141"/>
      <c r="BV51" s="1200">
        <f>IF(AND(Q49="ベア加算なし",BA48="ベア加算"),ROUNDDOWN(ROUND(AM5*VLOOKUP(Y5,【参考】数式用!$A$5:$AB$37,9,FALSE),0),0)*AD53,0)</f>
        <v>0</v>
      </c>
      <c r="BW51" s="1201"/>
      <c r="BX51" s="1201"/>
      <c r="BY51" s="1201"/>
      <c r="BZ51" s="1201"/>
      <c r="CA51" s="1202"/>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177</v>
      </c>
      <c r="H53" s="147">
        <f>IF(F15=4,2,IF(F15=5,1,""))</f>
        <v>2</v>
      </c>
      <c r="I53" s="147" t="s">
        <v>2117</v>
      </c>
      <c r="J53" s="147"/>
      <c r="K53" s="147"/>
      <c r="L53" s="147"/>
      <c r="M53" s="147"/>
      <c r="N53" s="147"/>
      <c r="O53" s="147"/>
      <c r="P53" s="147"/>
      <c r="Q53" s="147"/>
      <c r="R53" s="147"/>
      <c r="S53" s="147"/>
      <c r="T53" s="147"/>
      <c r="U53" s="147"/>
      <c r="V53" s="147"/>
      <c r="W53" s="147"/>
      <c r="X53" s="147"/>
      <c r="Y53" s="147"/>
      <c r="Z53" s="147"/>
      <c r="AA53" s="147"/>
      <c r="AB53" s="147"/>
      <c r="AC53" s="146" t="s">
        <v>177</v>
      </c>
      <c r="AD53" s="147">
        <f>IF(F15=4,P15-2,IF(F15=5,P15-1,P15))</f>
        <v>10</v>
      </c>
      <c r="AE53" s="147" t="s">
        <v>2117</v>
      </c>
      <c r="AF53" s="147"/>
      <c r="AG53" s="147"/>
      <c r="AH53" s="147"/>
    </row>
    <row r="54" spans="2:86" ht="6" customHeight="1">
      <c r="BX54" s="148"/>
    </row>
    <row r="55" spans="2:86" ht="18" customHeight="1"/>
    <row r="56" spans="2:86" ht="23.25" customHeight="1">
      <c r="U56" s="1215" t="s">
        <v>215</v>
      </c>
      <c r="V56" s="1215"/>
      <c r="W56" s="1215"/>
      <c r="X56" s="1215"/>
      <c r="Y56" s="1215"/>
      <c r="Z56" s="1215"/>
      <c r="AA56" s="536"/>
      <c r="AB56" s="537"/>
      <c r="AC56" s="1215" t="str">
        <f>IF(F15=4,"R6.4～R6.5",IF(F15=5,"R6.5",""))</f>
        <v>R6.4～R6.5</v>
      </c>
      <c r="AD56" s="1215"/>
      <c r="AE56" s="1215"/>
      <c r="AF56" s="1215"/>
      <c r="AG56" s="1215"/>
      <c r="AH56" s="1215"/>
      <c r="AI56" s="538"/>
      <c r="AJ56" s="537"/>
      <c r="AK56" s="1215" t="str">
        <f>IF(OR(F15=4,F15=5),"R6.6","R"&amp;D15&amp;"."&amp;F15)&amp;"～R"&amp;K15&amp;"."&amp;M15</f>
        <v>R6.6～R7.3</v>
      </c>
      <c r="AL56" s="1215"/>
      <c r="AM56" s="1215"/>
      <c r="AN56" s="1215"/>
      <c r="AO56" s="1215"/>
      <c r="AP56" s="1215"/>
      <c r="AQ56" s="145"/>
      <c r="AR56" s="145"/>
      <c r="AS56" s="1051" t="s">
        <v>2202</v>
      </c>
      <c r="AT56" s="1051"/>
      <c r="AU56" s="1051"/>
      <c r="AV56" s="1051"/>
      <c r="AW56" s="1051" t="s">
        <v>2201</v>
      </c>
      <c r="AX56" s="1051"/>
      <c r="AY56" s="1051"/>
      <c r="AZ56" s="1051"/>
    </row>
    <row r="57" spans="2:86" ht="15.95" customHeight="1">
      <c r="U57" s="1214" t="s">
        <v>2054</v>
      </c>
      <c r="V57" s="1214"/>
      <c r="W57" s="1214"/>
      <c r="X57" s="1214"/>
      <c r="Y57" s="1214"/>
      <c r="Z57" s="539" t="str">
        <f>IF(AND(B9&lt;&gt;"処遇加算なし",F15=4),IF(V21="✓",1,IF(V22="✓",2,"")),"")</f>
        <v/>
      </c>
      <c r="AA57" s="536"/>
      <c r="AB57" s="537"/>
      <c r="AC57" s="1214" t="s">
        <v>2054</v>
      </c>
      <c r="AD57" s="1214"/>
      <c r="AE57" s="1214"/>
      <c r="AF57" s="1214"/>
      <c r="AG57" s="1214"/>
      <c r="AH57" s="425">
        <f>IF(AND(F15&lt;&gt;4,F15&lt;&gt;5),0,IF(AT8="○",1,0))</f>
        <v>0</v>
      </c>
      <c r="AI57" s="537"/>
      <c r="AJ57" s="537"/>
      <c r="AK57" s="1214" t="s">
        <v>2054</v>
      </c>
      <c r="AL57" s="1214"/>
      <c r="AM57" s="1214"/>
      <c r="AN57" s="1214"/>
      <c r="AO57" s="1214"/>
      <c r="AP57" s="425">
        <f>IF(AT8="○",1,0)</f>
        <v>0</v>
      </c>
      <c r="AQ57" s="145"/>
      <c r="AR57" s="145"/>
      <c r="AS57" s="1038"/>
      <c r="AT57" s="1038"/>
      <c r="AU57" s="1038"/>
      <c r="AV57" s="1038"/>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213" t="s">
        <v>2055</v>
      </c>
      <c r="V58" s="1213"/>
      <c r="W58" s="1213"/>
      <c r="X58" s="1213"/>
      <c r="Y58" s="1213"/>
      <c r="Z58" s="539" t="str">
        <f>IF(AND(B9&lt;&gt;"処遇加算なし",F15=4),IF(V24="✓",1,IF(V25="✓",2,IF(V26="✓",3,""))),"")</f>
        <v/>
      </c>
      <c r="AA58" s="536"/>
      <c r="AB58" s="537"/>
      <c r="AC58" s="1213" t="s">
        <v>2055</v>
      </c>
      <c r="AD58" s="1213"/>
      <c r="AE58" s="1213"/>
      <c r="AF58" s="1213"/>
      <c r="AG58" s="1213"/>
      <c r="AH58" s="425">
        <f>IF(AND(F15&lt;&gt;4,F15&lt;&gt;5),0,IF(AU8="○",1,3))</f>
        <v>3</v>
      </c>
      <c r="AI58" s="537"/>
      <c r="AJ58" s="537"/>
      <c r="AK58" s="1213" t="s">
        <v>2055</v>
      </c>
      <c r="AL58" s="1213"/>
      <c r="AM58" s="1213"/>
      <c r="AN58" s="1213"/>
      <c r="AO58" s="1213"/>
      <c r="AP58" s="425">
        <f>IF(AU8="○",1,3)</f>
        <v>3</v>
      </c>
      <c r="AQ58" s="145"/>
      <c r="AR58" s="145"/>
      <c r="AS58" s="1039" t="str">
        <f>IF(OR(AND(Z58=1,AH58=3),AND(Z58=1,AP58=3),AND(Z58=2,AH58=3,AH59=3),AND(Z58=2,AP58=3,AP59=3)),"○","")</f>
        <v/>
      </c>
      <c r="AT58" s="1039"/>
      <c r="AU58" s="1039"/>
      <c r="AV58" s="1039"/>
      <c r="AW58" s="1039" t="str">
        <f>IF(OR(AND(Z58=1,AH58=2),AND(Z58=1,AP58=2),AND(Z58=2,AH58=2,AH59=2),AND(Z58=2,AP58=2,AP59=2)),"○","")</f>
        <v/>
      </c>
      <c r="AX58" s="1039"/>
      <c r="AY58" s="1039"/>
      <c r="AZ58" s="1039"/>
      <c r="BP58" s="151"/>
      <c r="BR58" s="151"/>
      <c r="BS58" s="151"/>
      <c r="BT58" s="151"/>
      <c r="BU58" s="151"/>
      <c r="BV58" s="151"/>
      <c r="BW58" s="151"/>
      <c r="BX58" s="151"/>
      <c r="BY58" s="151"/>
      <c r="BZ58" s="151"/>
      <c r="CA58" s="151"/>
      <c r="CB58" s="151"/>
      <c r="CC58" s="151"/>
      <c r="CD58" s="151"/>
      <c r="CE58" s="151"/>
      <c r="CF58" s="151"/>
      <c r="CH58" s="154"/>
    </row>
    <row r="59" spans="2:86" ht="15.95" customHeight="1">
      <c r="U59" s="1213" t="s">
        <v>2056</v>
      </c>
      <c r="V59" s="1213"/>
      <c r="W59" s="1213"/>
      <c r="X59" s="1213"/>
      <c r="Y59" s="1213"/>
      <c r="Z59" s="539" t="str">
        <f>IF(AND(B9&lt;&gt;"処遇加算なし",F15=4),IF(V28="✓",1,IF(V29="✓",2,IF(V30="✓",3,""))),"")</f>
        <v/>
      </c>
      <c r="AA59" s="536"/>
      <c r="AB59" s="537"/>
      <c r="AC59" s="1213" t="s">
        <v>2056</v>
      </c>
      <c r="AD59" s="1213"/>
      <c r="AE59" s="1213"/>
      <c r="AF59" s="1213"/>
      <c r="AG59" s="1213"/>
      <c r="AH59" s="425">
        <f>IF(AND(F15&lt;&gt;4,F15&lt;&gt;5),0,IF(AV8="○",1,3))</f>
        <v>3</v>
      </c>
      <c r="AI59" s="537"/>
      <c r="AJ59" s="537"/>
      <c r="AK59" s="1213" t="s">
        <v>2056</v>
      </c>
      <c r="AL59" s="1213"/>
      <c r="AM59" s="1213"/>
      <c r="AN59" s="1213"/>
      <c r="AO59" s="1213"/>
      <c r="AP59" s="425">
        <f>IF(AV8="○",1,3)</f>
        <v>3</v>
      </c>
      <c r="AQ59" s="145"/>
      <c r="AR59" s="145"/>
      <c r="AS59" s="1039" t="str">
        <f>IF(OR(AND(Z59=1,AH59=3),AND(Z59=1,AP59=3),AND(Z59=2,AH58=3,AH59=3),AND(Z59=2,AP58=3,AP59=3)),"○","")</f>
        <v/>
      </c>
      <c r="AT59" s="1039"/>
      <c r="AU59" s="1039"/>
      <c r="AV59" s="1039"/>
      <c r="AW59" s="1039" t="str">
        <f>IF(OR(AND(Z59=1,AH58=2),AND(Z59=1,AP58=2),AND(Z59=2,AH58=2,AH59=2),AND(Z59=2,AP58=2,AP59=2)),"○","")</f>
        <v/>
      </c>
      <c r="AX59" s="1039"/>
      <c r="AY59" s="1039"/>
      <c r="AZ59" s="1039"/>
      <c r="BP59" s="151"/>
      <c r="BR59" s="151"/>
      <c r="BS59" s="151"/>
      <c r="BT59" s="151"/>
      <c r="BU59" s="151"/>
      <c r="BV59" s="151"/>
      <c r="BW59" s="151"/>
      <c r="BX59" s="151"/>
      <c r="BY59" s="151"/>
      <c r="BZ59" s="151"/>
      <c r="CA59" s="151"/>
      <c r="CB59" s="151"/>
      <c r="CC59" s="151"/>
      <c r="CD59" s="151"/>
      <c r="CE59" s="151"/>
      <c r="CF59" s="151"/>
      <c r="CH59" s="154"/>
    </row>
    <row r="60" spans="2:86" ht="15.95" customHeight="1">
      <c r="U60" s="1213" t="s">
        <v>2057</v>
      </c>
      <c r="V60" s="1213"/>
      <c r="W60" s="1213"/>
      <c r="X60" s="1213"/>
      <c r="Y60" s="1213"/>
      <c r="Z60" s="539" t="str">
        <f>IF(AND(B9&lt;&gt;"処遇加算なし",F15=4),IF(V32="✓",1,IF(V33="✓",2,"")),"")</f>
        <v/>
      </c>
      <c r="AA60" s="536"/>
      <c r="AB60" s="537"/>
      <c r="AC60" s="1213" t="s">
        <v>2057</v>
      </c>
      <c r="AD60" s="1213"/>
      <c r="AE60" s="1213"/>
      <c r="AF60" s="1213"/>
      <c r="AG60" s="1213"/>
      <c r="AH60" s="425">
        <f>IF(AND(F15&lt;&gt;4,F15&lt;&gt;5),0,IF(AW8="○",1,3))</f>
        <v>3</v>
      </c>
      <c r="AI60" s="537"/>
      <c r="AJ60" s="537"/>
      <c r="AK60" s="1213" t="s">
        <v>2057</v>
      </c>
      <c r="AL60" s="1213"/>
      <c r="AM60" s="1213"/>
      <c r="AN60" s="1213"/>
      <c r="AO60" s="1213"/>
      <c r="AP60" s="425">
        <f>IF(AW8="○",1,3)</f>
        <v>3</v>
      </c>
      <c r="AQ60" s="145"/>
      <c r="AR60" s="145"/>
      <c r="AS60" s="1040" t="str">
        <f>IF(OR(AND(Z60=1,AH60=3),AND(Z60=1,AP60=3)),"○","")</f>
        <v/>
      </c>
      <c r="AT60" s="1040"/>
      <c r="AU60" s="1040"/>
      <c r="AV60" s="1040"/>
      <c r="AW60" s="1040" t="str">
        <f>IF(OR(AND(Z60=1,AH60=2),AND(Z60=1,AP60=2)),"○","")</f>
        <v/>
      </c>
      <c r="AX60" s="1040"/>
      <c r="AY60" s="1040"/>
      <c r="AZ60" s="1040"/>
      <c r="BP60" s="151"/>
      <c r="BR60" s="151"/>
      <c r="BS60" s="151"/>
      <c r="BT60" s="151"/>
      <c r="BU60" s="151"/>
      <c r="BV60" s="151"/>
      <c r="BW60" s="151"/>
      <c r="BX60" s="151"/>
      <c r="BY60" s="151"/>
      <c r="BZ60" s="151"/>
      <c r="CA60" s="151"/>
      <c r="CB60" s="151"/>
      <c r="CC60" s="151"/>
      <c r="CD60" s="151"/>
      <c r="CE60" s="151"/>
      <c r="CF60" s="151"/>
      <c r="CH60" s="154"/>
    </row>
    <row r="61" spans="2:86" ht="15.95" customHeight="1">
      <c r="U61" s="1213" t="s">
        <v>2058</v>
      </c>
      <c r="V61" s="1213"/>
      <c r="W61" s="1213"/>
      <c r="X61" s="1213"/>
      <c r="Y61" s="1213"/>
      <c r="Z61" s="539" t="str">
        <f>IF(AND(B9&lt;&gt;"処遇加算なし",F15=4),IF(V36="✓",1,IF(V37="✓",2,"")),"")</f>
        <v/>
      </c>
      <c r="AA61" s="536"/>
      <c r="AB61" s="537"/>
      <c r="AC61" s="1213" t="s">
        <v>2058</v>
      </c>
      <c r="AD61" s="1213"/>
      <c r="AE61" s="1213"/>
      <c r="AF61" s="1213"/>
      <c r="AG61" s="1213"/>
      <c r="AH61" s="425">
        <f>IF(AND(F15&lt;&gt;4,F15&lt;&gt;5),0,IF(AX8="○",1,2))</f>
        <v>2</v>
      </c>
      <c r="AI61" s="537"/>
      <c r="AJ61" s="537"/>
      <c r="AK61" s="1213" t="s">
        <v>2058</v>
      </c>
      <c r="AL61" s="1213"/>
      <c r="AM61" s="1213"/>
      <c r="AN61" s="1213"/>
      <c r="AO61" s="1213"/>
      <c r="AP61" s="425">
        <f>IF(AX8="○",1,2)</f>
        <v>2</v>
      </c>
      <c r="AQ61" s="145"/>
      <c r="AR61" s="145"/>
      <c r="AS61" s="1039" t="str">
        <f>IF(OR(AND(Z61=1,AH61=2),AND(Z61=1,AP61=2)),"○","")</f>
        <v/>
      </c>
      <c r="AT61" s="1039"/>
      <c r="AU61" s="1039"/>
      <c r="AV61" s="1039"/>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213" t="s">
        <v>2059</v>
      </c>
      <c r="V62" s="1213"/>
      <c r="W62" s="1213"/>
      <c r="X62" s="1213"/>
      <c r="Y62" s="1213"/>
      <c r="Z62" s="539" t="str">
        <f>IF(AND(B9&lt;&gt;"処遇加算なし",F15=4),IF(V40="✓",1,IF(V41="✓",2,"")),"")</f>
        <v/>
      </c>
      <c r="AA62" s="536"/>
      <c r="AB62" s="537"/>
      <c r="AC62" s="1213" t="s">
        <v>2059</v>
      </c>
      <c r="AD62" s="1213"/>
      <c r="AE62" s="1213"/>
      <c r="AF62" s="1213"/>
      <c r="AG62" s="1213"/>
      <c r="AH62" s="425">
        <f>IF(AND(F15&lt;&gt;4,F15&lt;&gt;5),0,IF(AY8="○",1,2))</f>
        <v>2</v>
      </c>
      <c r="AI62" s="537"/>
      <c r="AJ62" s="537"/>
      <c r="AK62" s="1213" t="s">
        <v>2059</v>
      </c>
      <c r="AL62" s="1213"/>
      <c r="AM62" s="1213"/>
      <c r="AN62" s="1213"/>
      <c r="AO62" s="1213"/>
      <c r="AP62" s="425">
        <f>IF(AY8="○",1,2)</f>
        <v>2</v>
      </c>
      <c r="AQ62" s="145"/>
      <c r="AR62" s="145"/>
      <c r="AS62" s="1039" t="str">
        <f>IF(OR(AND(Z62=1,AH62=2),AND(Z62=1,AP62=2)),"○","")</f>
        <v/>
      </c>
      <c r="AT62" s="1039"/>
      <c r="AU62" s="1039"/>
      <c r="AV62" s="1039"/>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214" t="s">
        <v>2060</v>
      </c>
      <c r="V63" s="1214"/>
      <c r="W63" s="1214"/>
      <c r="X63" s="1214"/>
      <c r="Y63" s="1214"/>
      <c r="Z63" s="539" t="str">
        <f>IF(AND(B9&lt;&gt;"処遇加算なし",F15=4),IF(V44="✓",1,IF(V45="✓",2,"")),"")</f>
        <v/>
      </c>
      <c r="AA63" s="536"/>
      <c r="AB63" s="537"/>
      <c r="AC63" s="1214" t="s">
        <v>2060</v>
      </c>
      <c r="AD63" s="1214"/>
      <c r="AE63" s="1214"/>
      <c r="AF63" s="1214"/>
      <c r="AG63" s="1214"/>
      <c r="AH63" s="425">
        <f>IF(AND(F15&lt;&gt;4,F15&lt;&gt;5),0,IF(AZ8="○",1,2))</f>
        <v>2</v>
      </c>
      <c r="AI63" s="537"/>
      <c r="AJ63" s="537"/>
      <c r="AK63" s="1214" t="s">
        <v>2060</v>
      </c>
      <c r="AL63" s="1214"/>
      <c r="AM63" s="1214"/>
      <c r="AN63" s="1214"/>
      <c r="AO63" s="1214"/>
      <c r="AP63" s="425">
        <f>IF(AZ8="○",1,2)</f>
        <v>2</v>
      </c>
      <c r="AQ63" s="145"/>
      <c r="AR63" s="145"/>
      <c r="AS63" s="1039" t="str">
        <f>IF(OR(AND(Z63=1,AH63=2),AND(Z63=1,AP63=2)),"○","")</f>
        <v/>
      </c>
      <c r="AT63" s="1039"/>
      <c r="AU63" s="1039"/>
      <c r="AV63" s="1039"/>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SUM(事業所個票８!BU51)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86" priority="24">
      <formula>OR($AS$36="－",$AS$36="")</formula>
    </cfRule>
  </conditionalFormatting>
  <conditionalFormatting sqref="AS40:BH42">
    <cfRule type="expression" dxfId="85" priority="23">
      <formula>OR($AS$40="－",$AS$40="")</formula>
    </cfRule>
  </conditionalFormatting>
  <conditionalFormatting sqref="AS44:BH45">
    <cfRule type="expression" dxfId="84" priority="22">
      <formula>OR($AS$44="－",$AS$44="")</formula>
    </cfRule>
  </conditionalFormatting>
  <conditionalFormatting sqref="V21:AP22">
    <cfRule type="expression" dxfId="83" priority="25">
      <formula>$L$9="ベア加算"</formula>
    </cfRule>
  </conditionalFormatting>
  <conditionalFormatting sqref="B21:U22">
    <cfRule type="expression" dxfId="82" priority="26">
      <formula>$L$9="ベア加算"</formula>
    </cfRule>
  </conditionalFormatting>
  <conditionalFormatting sqref="B12:S12">
    <cfRule type="expression" dxfId="81" priority="21">
      <formula>OR($B$9="",$G$9="",$L$9="")</formula>
    </cfRule>
  </conditionalFormatting>
  <conditionalFormatting sqref="V10:AP12">
    <cfRule type="expression" dxfId="80" priority="20">
      <formula>$V$11=""</formula>
    </cfRule>
  </conditionalFormatting>
  <conditionalFormatting sqref="V13:AP16">
    <cfRule type="expression" dxfId="79" priority="19">
      <formula>$V$14=""</formula>
    </cfRule>
  </conditionalFormatting>
  <conditionalFormatting sqref="AS20:BH22">
    <cfRule type="expression" dxfId="78" priority="27">
      <formula>OR($AS$20="－",$AS$20="")</formula>
    </cfRule>
  </conditionalFormatting>
  <conditionalFormatting sqref="AT14:AZ16">
    <cfRule type="expression" dxfId="77" priority="18">
      <formula>$V$14=""</formula>
    </cfRule>
  </conditionalFormatting>
  <conditionalFormatting sqref="AT11:AZ12">
    <cfRule type="expression" dxfId="76" priority="17">
      <formula>$V$11=""</formula>
    </cfRule>
  </conditionalFormatting>
  <conditionalFormatting sqref="P5">
    <cfRule type="expression" dxfId="75" priority="16">
      <formula>OR($Y$5="訪問型サービス（総合事業）",$Y$5="通所型サービス（総合事業）")</formula>
    </cfRule>
  </conditionalFormatting>
  <conditionalFormatting sqref="P15">
    <cfRule type="expression" dxfId="74" priority="15">
      <formula>OR($P$15&lt;1,$P$15&gt;12)</formula>
    </cfRule>
  </conditionalFormatting>
  <conditionalFormatting sqref="B8:S11 V7:Z16 AA8:AP9 AA11:AP12 AA14:AP16 V20:Z45">
    <cfRule type="expression" dxfId="73" priority="14">
      <formula>$F$15&lt;&gt;4</formula>
    </cfRule>
  </conditionalFormatting>
  <conditionalFormatting sqref="AA21:AB45 AA48:AB50">
    <cfRule type="expression" dxfId="72" priority="29">
      <formula>AND($F$15&lt;&gt;4,$F$15&lt;&gt;5)</formula>
    </cfRule>
  </conditionalFormatting>
  <conditionalFormatting sqref="AC20:AH45">
    <cfRule type="expression" dxfId="71" priority="2">
      <formula>AND($F$15&lt;&gt;4,$F$15&lt;&gt;5)</formula>
    </cfRule>
  </conditionalFormatting>
  <conditionalFormatting sqref="V7:Z16 AA8:AP9 AA11:AP12 AA14:AP16 V20:Z45">
    <cfRule type="expression" dxfId="70" priority="13">
      <formula>$B$9="処遇加算なし"</formula>
    </cfRule>
  </conditionalFormatting>
  <conditionalFormatting sqref="G9:S9">
    <cfRule type="expression" dxfId="69" priority="12">
      <formula>$B$9="処遇加算なし"</formula>
    </cfRule>
  </conditionalFormatting>
  <conditionalFormatting sqref="G10:S11">
    <cfRule type="expression" dxfId="68" priority="11">
      <formula>$B$9="処遇加算なし"</formula>
    </cfRule>
  </conditionalFormatting>
  <conditionalFormatting sqref="AD24:AH24">
    <cfRule type="expression" dxfId="67" priority="10">
      <formula>AND($F$15&lt;&gt;4,$F$15&lt;&gt;5)</formula>
    </cfRule>
  </conditionalFormatting>
  <conditionalFormatting sqref="AD28:AH28">
    <cfRule type="expression" dxfId="66" priority="9">
      <formula>AND($F$15&lt;&gt;4,$F$15&lt;&gt;5)</formula>
    </cfRule>
  </conditionalFormatting>
  <conditionalFormatting sqref="AD32:AH32">
    <cfRule type="expression" dxfId="65" priority="8">
      <formula>AND($F$15&lt;&gt;4,$F$15&lt;&gt;5)</formula>
    </cfRule>
  </conditionalFormatting>
  <conditionalFormatting sqref="AS24:BH26">
    <cfRule type="expression" dxfId="64" priority="7">
      <formula>OR($AS$24="－",$AS$24="")</formula>
    </cfRule>
  </conditionalFormatting>
  <conditionalFormatting sqref="AS28:BH30">
    <cfRule type="expression" dxfId="63" priority="6">
      <formula>OR($AS$28="－",$AS$28="")</formula>
    </cfRule>
  </conditionalFormatting>
  <conditionalFormatting sqref="AS32:BH34">
    <cfRule type="expression" dxfId="62" priority="5">
      <formula>OR($AS$32="－",$AS$32="")</formula>
    </cfRule>
  </conditionalFormatting>
  <conditionalFormatting sqref="AL41:AP41">
    <cfRule type="expression" dxfId="61" priority="4">
      <formula>$AP$62=2</formula>
    </cfRule>
  </conditionalFormatting>
  <conditionalFormatting sqref="AD41:AH41">
    <cfRule type="expression" dxfId="60" priority="3">
      <formula>$AH$62=2</formula>
    </cfRule>
  </conditionalFormatting>
  <conditionalFormatting sqref="AG37:AH37">
    <cfRule type="expression" dxfId="59"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58"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388059B4-5F86-4721-8A72-8CF0D5AB6B6E}">
      <formula1>0</formula1>
    </dataValidation>
    <dataValidation type="list" allowBlank="1" showInputMessage="1" showErrorMessage="1" sqref="AL41:AP41" xr:uid="{824299EC-2E55-4629-8B3D-63CF79FBAFB8}">
      <formula1>INDIRECT(BF1)</formula1>
    </dataValidation>
    <dataValidation type="list" allowBlank="1" showInputMessage="1" showErrorMessage="1" sqref="AD41:AH41" xr:uid="{6CD2065C-884C-4041-B604-0B8D14DF19CA}">
      <formula1>INDIRECT(BF1)</formula1>
    </dataValidation>
    <dataValidation type="textLength" operator="equal" allowBlank="1" showInputMessage="1" showErrorMessage="1" error="10桁の介護保険事業所番号を入力してください。_x000a_（桁数が異なるとエラーになります）" sqref="B5:F5" xr:uid="{2F83F482-C75E-4CFD-8CC1-1D2AC148A921}">
      <formula1>10</formula1>
    </dataValidation>
    <dataValidation type="list" allowBlank="1" showInputMessage="1" showErrorMessage="1" sqref="K15:K16 D15:D16" xr:uid="{DB3FFEB5-3478-4957-9CA5-F22B683BE9A6}">
      <formula1>"6,7"</formula1>
    </dataValidation>
    <dataValidation type="list" allowBlank="1" showInputMessage="1" showErrorMessage="1" sqref="M15:M16" xr:uid="{90CD0680-8B3B-45C2-93E3-49BB1454E6BC}">
      <formula1>"1,2,3,6,7,8,9,10,11,12"</formula1>
    </dataValidation>
    <dataValidation type="list" allowBlank="1" showInputMessage="1" showErrorMessage="1" sqref="M5:O5" xr:uid="{5419C8FD-23CA-4C7C-A744-AA4C05DAC79D}">
      <formula1>INDIRECT(J5)</formula1>
    </dataValidation>
    <dataValidation type="list" allowBlank="1" showInputMessage="1" showErrorMessage="1" sqref="Y5:AD5" xr:uid="{B4CD5E91-091E-4A2C-A03A-5797E5B86B8F}">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7345"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5734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57349"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57350"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57351"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57352"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57353"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57354"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57355"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57356"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57357"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57358"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57359"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57360"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57361"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57362"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57363"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57364"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57365"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57366"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57367"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57368"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57369"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7370"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57371"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57372"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57373"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57374"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57375"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57376"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57377"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57378"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57379"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57380"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57381"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57382"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57383"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57384"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57385"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57386"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57387"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57388"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57389"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57390"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57391"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57392"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57393"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2AA44E1-72FA-4690-A5C1-0B8DF1354383}">
          <x14:formula1>
            <xm:f>【参考】数式用!$B$4:$E$4</xm:f>
          </x14:formula1>
          <xm:sqref>B9:F9</xm:sqref>
        </x14:dataValidation>
        <x14:dataValidation type="list" allowBlank="1" showInputMessage="1" showErrorMessage="1" xr:uid="{6C4247D2-4900-4382-AD37-6E07FA98D84E}">
          <x14:formula1>
            <xm:f>【参考】数式用!$F$4:$H$4</xm:f>
          </x14:formula1>
          <xm:sqref>G9</xm:sqref>
        </x14:dataValidation>
        <x14:dataValidation type="list" allowBlank="1" showInputMessage="1" showErrorMessage="1" xr:uid="{FE44B979-EE97-4D30-871E-57741E1AD36A}">
          <x14:formula1>
            <xm:f>【参考】数式用!$I$4:$J$4</xm:f>
          </x14:formula1>
          <xm:sqref>L9</xm:sqref>
        </x14:dataValidation>
        <x14:dataValidation type="list" allowBlank="1" showInputMessage="1" showErrorMessage="1" xr:uid="{B7D15D2D-898D-451A-920B-52E00AA8662B}">
          <x14:formula1>
            <xm:f>【参考】数式用3!$A$3:$A$49</xm:f>
          </x14:formula1>
          <xm:sqref>J5:L5</xm:sqref>
        </x14:dataValidation>
      </x14:dataValidations>
    </ext>
  </extLst>
</worksheet>
</file>