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50_通知・算定構造表\03_処遇改善通知\2024xxxx_事務処理手順\03xx正式発出\"/>
    </mc:Choice>
  </mc:AlternateContent>
  <xr:revisionPtr revIDLastSave="0" documentId="13_ncr:1_{4E178DFD-5987-420F-9627-2C891C4712D6}"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K26" i="3" l="1"/>
  <c r="N18" i="3"/>
  <c r="AK64" i="7"/>
  <c r="AK70" i="3"/>
  <c r="Y102" i="3"/>
  <c r="Y7" i="3"/>
  <c r="E102" i="3"/>
  <c r="W108" i="3"/>
  <c r="AK63" i="3"/>
  <c r="AK54" i="3"/>
  <c r="U9" i="7"/>
  <c r="Y103" i="3"/>
  <c r="H64" i="3"/>
  <c r="H66" i="3"/>
  <c r="H67" i="3"/>
  <c r="AK48" i="3"/>
  <c r="Y9" i="3"/>
  <c r="Y105" i="3" s="1"/>
  <c r="AD1" i="3" l="1"/>
  <c r="M8" i="3" l="1"/>
  <c r="I9" i="7" s="1"/>
  <c r="Q8" i="3"/>
  <c r="M9" i="7" s="1"/>
  <c r="I8" i="3"/>
  <c r="E9" i="7" s="1"/>
  <c r="R98" i="3"/>
  <c r="AD108" i="3" s="1"/>
  <c r="T5" i="7"/>
  <c r="AC9" i="3" l="1"/>
  <c r="Y104" i="3" s="1"/>
  <c r="AF61" i="7"/>
  <c r="AF60" i="7"/>
  <c r="U61" i="7"/>
  <c r="U60" i="7"/>
  <c r="U58" i="7"/>
  <c r="Y57" i="7"/>
  <c r="V57" i="7"/>
  <c r="H61" i="7"/>
  <c r="H60" i="7"/>
  <c r="H58" i="7"/>
  <c r="H57" i="7"/>
  <c r="B5" i="7"/>
  <c r="U24" i="7"/>
  <c r="U22" i="7" s="1"/>
  <c r="U25" i="7" l="1"/>
  <c r="AC22" i="7" l="1"/>
  <c r="AC5" i="7" l="1"/>
  <c r="G5" i="7"/>
  <c r="AE1" i="7"/>
  <c r="Q5" i="7"/>
  <c r="N5" i="7"/>
  <c r="Y106" i="3" l="1"/>
  <c r="E103" i="3"/>
  <c r="Q10" i="7" l="1"/>
  <c r="N14" i="7" s="1"/>
  <c r="AK16" i="7" s="1"/>
  <c r="I9" i="3" l="1"/>
  <c r="E105" i="3" s="1"/>
  <c r="E104" i="3" l="1"/>
  <c r="M9" i="3"/>
  <c r="J105" i="3" s="1"/>
  <c r="J103" i="3"/>
  <c r="Q9" i="3"/>
  <c r="O105" i="3" s="1"/>
  <c r="O103" i="3"/>
  <c r="T105" i="3" l="1"/>
  <c r="N12" i="3" s="1"/>
  <c r="E106" i="3"/>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<sst xmlns="http://schemas.openxmlformats.org/spreadsheetml/2006/main" count="3975" uniqueCount="2032">
  <si>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</si>
  <si>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</si>
  <si>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</si>
  <si>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</si>
  <si>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</si>
  <si>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</si>
  <si>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</si>
  <si>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</si>
  <si>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</si>
  <si>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</si>
  <si>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</si>
  <si>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</si>
  <si>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</si>
  <si>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</si>
  <si>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</si>
  <si>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</si>
  <si>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</si>
  <si>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</si>
  <si>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</si>
  <si>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</si>
  <si>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</si>
  <si>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</si>
  <si>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</si>
  <si>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</si>
  <si>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</si>
  <si>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</si>
  <si>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</si>
  <si>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</si>
  <si>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</si>
  <si>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</si>
  <si>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</si>
  <si>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</si>
  <si>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</si>
  <si>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</si>
  <si>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</si>
  <si>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</si>
  <si>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</si>
  <si>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</si>
  <si>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</si>
  <si>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</si>
  <si>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</si>
  <si>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</si>
  <si>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</si>
  <si>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</si>
  <si>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</si>
  <si>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</si>
  <si>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</si>
  <si>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</si>
  <si>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</si>
  <si>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</si>
  <si>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</si>
  <si>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</si>
  <si>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</si>
  <si>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</si>
  <si>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</si>
  <si>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</si>
  <si>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</si>
  <si>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</si>
  <si>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</si>
  <si>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</si>
  <si>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</si>
  <si>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</si>
  <si>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</si>
  <si>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</si>
  <si>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</si>
  <si>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</si>
  <si>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</si>
  <si>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</si>
  <si>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</si>
  <si>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</si>
  <si>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</si>
  <si>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</si>
  <si>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</si>
  <si>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</si>
  <si>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</si>
  <si>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</si>
  <si>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</si>
  <si>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</si>
  <si>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</si>
  <si>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</si>
  <si>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</si>
  <si>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</si>
  <si>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</si>
  <si>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</si>
  <si>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</si>
  <si>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</si>
  <si>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</si>
  <si>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</si>
  <si>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</si>
  <si>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</si>
  <si>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</si>
  <si>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</si>
  <si>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</si>
  <si>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</si>
  <si>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</si>
  <si>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</si>
  <si>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</si>
  <si>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</si>
  <si>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</si>
  <si>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</si>
  <si>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</si>
  <si>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</si>
  <si>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</si>
  <si>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</si>
  <si>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</si>
  <si>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</si>
  <si>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</si>
  <si>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</si>
  <si>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</si>
  <si>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</si>
  <si>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</si>
  <si>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</si>
  <si>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</si>
  <si>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</si>
  <si>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</si>
  <si>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</si>
  <si>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</si>
  <si>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</si>
  <si>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</si>
  <si>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</si>
  <si>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</si>
  <si>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</si>
  <si>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</si>
  <si>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</si>
  <si>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</si>
  <si>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</si>
  <si>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</si>
  <si>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</si>
  <si>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</si>
  <si>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</si>
  <si>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</si>
  <si>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</si>
  <si>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</si>
  <si>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</si>
  <si>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</si>
  <si>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</si>
  <si>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</si>
  <si>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</si>
  <si>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</si>
  <si>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</si>
  <si>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</si>
  <si>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</si>
  <si>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</si>
  <si>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</si>
  <si>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</si>
  <si>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</si>
  <si>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</si>
  <si>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</si>
  <si>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</si>
  <si>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</si>
  <si>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</si>
  <si>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</si>
  <si>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</si>
  <si>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</si>
  <si>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</si>
  <si>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</si>
  <si>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</si>
  <si>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</si>
  <si>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</si>
  <si>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</si>
  <si>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</si>
  <si>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</si>
  <si>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</si>
  <si>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</si>
  <si>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</si>
  <si>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</si>
  <si>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</si>
  <si>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</si>
  <si>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</si>
  <si>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</si>
  <si>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</si>
  <si>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</si>
  <si>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</si>
  <si>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</si>
  <si>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</si>
  <si>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</si>
  <si>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</si>
  <si>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</si>
  <si>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</si>
  <si>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</si>
  <si>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</si>
  <si>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</si>
  <si>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</si>
  <si>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</si>
  <si>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</si>
  <si>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</si>
  <si>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</si>
  <si>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</si>
  <si>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</si>
  <si>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</si>
  <si>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</si>
  <si>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</si>
  <si>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</si>
  <si>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</si>
  <si>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</si>
  <si>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</si>
  <si>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</si>
  <si>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</si>
  <si>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</si>
  <si>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</si>
  <si>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</si>
  <si>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</si>
  <si>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</si>
  <si>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</si>
  <si>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</si>
  <si>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</si>
  <si>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</si>
  <si>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</si>
  <si>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</si>
  <si>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</si>
  <si>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</si>
  <si>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</si>
  <si>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</si>
  <si>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</si>
  <si>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</si>
  <si>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</si>
  <si>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</si>
  <si>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</si>
  <si>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</si>
  <si>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</si>
  <si>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</si>
  <si>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</si>
  <si>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</si>
  <si>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</si>
  <si>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</si>
  <si>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</si>
  <si>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</si>
  <si>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</si>
  <si>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</si>
  <si>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</si>
  <si>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</si>
  <si>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</si>
  <si>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</si>
  <si>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</si>
  <si>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</si>
  <si>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</si>
  <si>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</si>
  <si>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</si>
  <si>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</si>
  <si>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</si>
  <si>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</si>
  <si>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</si>
  <si>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</si>
  <si>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</si>
  <si>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</si>
  <si>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</si>
  <si>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</si>
  <si>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</si>
  <si>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</si>
  <si>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</si>
  <si>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</si>
  <si>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</si>
  <si>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</si>
  <si>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</si>
  <si>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</si>
  <si>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</si>
  <si>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</si>
  <si>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</si>
  <si>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</si>
  <si>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</si>
  <si>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</si>
  <si>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</si>
  <si>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</si>
  <si>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</si>
  <si>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</si>
  <si>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</si>
  <si>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</si>
  <si>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</si>
  <si>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</si>
  <si>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</si>
  <si>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</si>
  <si>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</si>
  <si>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</si>
  <si>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</si>
  <si>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</si>
  <si>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</si>
  <si>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</si>
  <si>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</si>
  <si>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</si>
  <si>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</si>
  <si>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</si>
  <si>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</si>
  <si>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</si>
  <si>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</si>
  <si>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</si>
  <si>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</si>
  <si>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</si>
  <si>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</si>
  <si>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</si>
  <si>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</si>
  <si>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</si>
  <si>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</si>
  <si>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</si>
  <si>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</si>
  <si>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</si>
  <si>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</si>
  <si>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</si>
  <si>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</si>
  <si>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</si>
  <si>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</si>
  <si>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</si>
  <si>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</si>
  <si>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</si>
  <si>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</si>
  <si>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</si>
  <si>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</si>
  <si>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</si>
  <si>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</si>
  <si>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</si>
  <si>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</si>
  <si>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</si>
  <si>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</si>
  <si>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</si>
  <si>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</si>
  <si>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</si>
  <si>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</si>
  <si>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</si>
  <si>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</si>
  <si>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</si>
  <si>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</si>
  <si>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</si>
  <si>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</si>
  <si>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</si>
  <si>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</si>
  <si>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</si>
  <si>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</si>
  <si>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</si>
  <si>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</si>
  <si>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</si>
  <si>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</si>
  <si>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</si>
  <si>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</si>
  <si>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</si>
  <si>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</si>
  <si>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</si>
  <si>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</si>
  <si>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</si>
  <si>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</si>
  <si>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</si>
  <si>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</si>
  <si>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</si>
  <si>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</si>
  <si>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</si>
  <si>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</si>
  <si>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</si>
  <si>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</si>
  <si>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</si>
  <si>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</si>
  <si>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</si>
  <si>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</si>
  <si>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</si>
  <si>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</si>
  <si>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</si>
  <si>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</si>
  <si>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</si>
  <si>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</si>
  <si>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</si>
  <si>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</si>
  <si>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</si>
  <si>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</si>
  <si>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</si>
  <si>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</si>
  <si>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</si>
  <si>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</si>
  <si>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</si>
  <si>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</si>
  <si>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</si>
  <si>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</si>
  <si>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</si>
  <si>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</si>
  <si>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</si>
  <si>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</si>
  <si>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</si>
  <si>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</si>
  <si>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</si>
  <si>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</si>
  <si>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</si>
  <si>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</si>
  <si>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</si>
  <si>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</si>
  <si>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</si>
  <si>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</si>
  <si>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</si>
  <si>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</si>
  <si>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</si>
  <si>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</si>
  <si>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</si>
  <si>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</si>
  <si>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</si>
  <si>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</si>
  <si>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</si>
  <si>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</si>
  <si>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</si>
  <si>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</si>
  <si>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</si>
  <si>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</si>
  <si>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</si>
  <si>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</si>
  <si>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</si>
  <si>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</si>
  <si>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</si>
  <si>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</si>
  <si>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</si>
  <si>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</si>
  <si>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</si>
  <si>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</si>
  <si>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</si>
  <si>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</si>
  <si>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</si>
  <si>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</si>
  <si>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</si>
  <si>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</si>
  <si>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</si>
  <si>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</si>
  <si>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</si>
  <si>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</si>
  <si>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</si>
  <si>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</si>
  <si>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</si>
  <si>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</si>
  <si>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</si>
  <si>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</si>
  <si>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</si>
  <si>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</si>
  <si>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</si>
  <si>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</si>
  <si>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</si>
  <si>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</si>
  <si>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</si>
  <si>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</si>
  <si>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</si>
  <si>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</si>
  <si>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</si>
  <si>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</si>
  <si>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</si>
  <si>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</si>
  <si>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</si>
  <si>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</si>
  <si>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</si>
  <si>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</si>
  <si>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</si>
  <si>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</si>
  <si>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</si>
  <si>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</si>
  <si>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</si>
  <si>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</si>
  <si>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</si>
  <si>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</si>
  <si>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</si>
  <si>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</si>
  <si>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</si>
  <si>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</si>
  <si>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</si>
  <si>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</si>
  <si>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</si>
  <si>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</si>
  <si>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</si>
  <si>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</si>
  <si>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</si>
  <si>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</si>
  <si>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</si>
  <si>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</si>
  <si>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</si>
  <si>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</si>
  <si>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</si>
  <si>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</si>
  <si>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</si>
  <si>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</si>
  <si>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</si>
  <si>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</si>
  <si>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</si>
  <si>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</si>
  <si>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</si>
  <si>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</si>
  <si>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</si>
  <si>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</si>
  <si>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</si>
  <si>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</si>
  <si>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</si>
  <si>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</si>
  <si>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</si>
  <si>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</si>
  <si>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</si>
  <si>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</si>
  <si>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</si>
  <si>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</si>
  <si>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</si>
  <si>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</si>
  <si>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</si>
  <si>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</si>
  <si>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</si>
  <si>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</si>
  <si>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</si>
  <si>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</si>
  <si>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</si>
  <si>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</si>
  <si>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</si>
  <si>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</si>
  <si>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</si>
  <si>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</si>
  <si>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</si>
  <si>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</si>
  <si>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</si>
  <si>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</si>
  <si>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</si>
  <si>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</si>
  <si>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</si>
  <si>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</si>
  <si>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</si>
  <si>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</si>
  <si>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</si>
  <si>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</si>
  <si>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</si>
  <si>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</si>
  <si>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</si>
  <si>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</si>
  <si>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</si>
  <si>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</si>
  <si>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</si>
  <si>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</si>
  <si>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</si>
  <si>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</si>
  <si>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</si>
  <si>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</si>
  <si>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</si>
  <si>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</si>
  <si>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</si>
  <si>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</si>
  <si>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</si>
  <si>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</si>
  <si>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</si>
  <si>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</si>
  <si>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</si>
  <si>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</si>
  <si>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</si>
  <si>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</si>
  <si>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</si>
  <si>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</si>
  <si>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</si>
  <si>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</si>
  <si>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</si>
  <si>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</si>
  <si>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</si>
  <si>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</si>
  <si>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</si>
  <si>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</si>
  <si>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</si>
  <si>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</si>
  <si>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</si>
  <si>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</si>
  <si>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</si>
  <si>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</si>
  <si>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</si>
  <si>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</si>
  <si>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</si>
  <si>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</si>
  <si>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</si>
  <si>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</si>
  <si>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</si>
  <si>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</si>
  <si>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</si>
  <si>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</si>
  <si>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</si>
  <si>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</si>
  <si>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</si>
  <si>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</si>
  <si>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</si>
  <si>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</si>
  <si>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</si>
  <si>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</si>
  <si>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</si>
  <si>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</si>
  <si>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</si>
  <si>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</si>
  <si>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</si>
  <si>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</si>
  <si>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</si>
  <si>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</si>
  <si>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</si>
  <si>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</si>
  <si>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</si>
  <si>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</si>
  <si>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</si>
  <si>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</si>
  <si>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</si>
  <si>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</si>
  <si>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</si>
  <si>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</si>
  <si>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</si>
  <si>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</si>
  <si>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</si>
  <si>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</si>
  <si>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</si>
  <si>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</si>
  <si>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</si>
  <si>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</si>
  <si>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</si>
  <si>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</si>
  <si>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</si>
  <si>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</si>
  <si>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</si>
  <si>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</si>
  <si>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</si>
  <si>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</si>
  <si>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</si>
  <si>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</si>
  <si>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</si>
  <si>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</si>
  <si>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</si>
  <si>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</si>
  <si>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</si>
  <si>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</si>
  <si>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</si>
  <si>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</si>
  <si>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</si>
  <si>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</si>
  <si>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</si>
  <si>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</si>
  <si>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</si>
  <si>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</si>
  <si>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</si>
  <si>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</si>
  <si>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</si>
  <si>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</si>
  <si>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</si>
  <si>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</si>
  <si>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</si>
  <si>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</si>
  <si>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</si>
  <si>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</si>
  <si>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</si>
  <si>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</si>
  <si>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</si>
  <si>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</si>
  <si>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</si>
  <si>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</si>
  <si>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</si>
  <si>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</si>
  <si>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</si>
  <si>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</si>
  <si>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</si>
  <si>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</si>
  <si>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</si>
  <si>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</si>
  <si>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</si>
  <si>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</si>
  <si>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</si>
  <si>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</si>
  <si>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</si>
  <si>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</si>
  <si>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</si>
  <si>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</si>
  <si>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</si>
  <si>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</si>
  <si>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</si>
  <si>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</si>
  <si>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</si>
  <si>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</si>
  <si>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</si>
  <si>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</si>
  <si>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</si>
  <si>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</si>
  <si>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</si>
  <si>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</si>
  <si>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</si>
  <si>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</si>
  <si>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</si>
  <si>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</si>
  <si>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</si>
  <si>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</si>
  <si>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</si>
  <si>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</si>
  <si>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</si>
  <si>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</si>
  <si>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</si>
  <si>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</si>
  <si>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</si>
  <si>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</si>
  <si>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</si>
  <si>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</si>
  <si>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</si>
  <si>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</si>
  <si>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</si>
  <si>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</si>
  <si>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</si>
  <si>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</si>
  <si>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</si>
  <si>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</si>
  <si>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</si>
  <si>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</si>
  <si>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</si>
  <si>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</si>
  <si>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</si>
  <si>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</si>
  <si>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</si>
  <si>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</si>
  <si>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</si>
  <si>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</si>
  <si>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</si>
  <si>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</si>
  <si>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</si>
  <si>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</si>
  <si>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</si>
  <si>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</si>
  <si>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</si>
  <si>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</si>
  <si>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</si>
  <si>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</si>
  <si>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</si>
  <si>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</si>
  <si>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</si>
  <si>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</si>
  <si>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</si>
  <si>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</si>
  <si>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</si>
  <si>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</si>
  <si>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</si>
  <si>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</si>
  <si>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</si>
  <si>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</si>
  <si>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</si>
  <si>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</si>
  <si>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</si>
  <si>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</si>
  <si>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</si>
  <si>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</si>
  <si>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</si>
  <si>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</si>
  <si>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</si>
  <si>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</si>
  <si>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</si>
  <si>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</si>
  <si>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</si>
  <si>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</si>
  <si>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</si>
  <si>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</si>
  <si>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</si>
  <si>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</si>
  <si>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</si>
  <si>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</si>
  <si>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</si>
  <si>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</si>
  <si>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</si>
  <si>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</si>
  <si>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</si>
  <si>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</si>
  <si>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</si>
  <si>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</si>
  <si>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</si>
  <si>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</si>
  <si>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</si>
  <si>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</si>
  <si>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</si>
  <si>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</si>
  <si>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</si>
  <si>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</si>
  <si>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</si>
  <si>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</si>
  <si>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</si>
  <si>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</si>
  <si>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</si>
  <si>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</si>
  <si>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</si>
  <si>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</si>
  <si>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</si>
  <si>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</si>
  <si>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</si>
  <si>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</si>
  <si>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</si>
  <si>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</si>
  <si>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</si>
  <si>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</si>
  <si>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</si>
  <si>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</si>
  <si>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</si>
  <si>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</si>
  <si>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</si>
  <si>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</si>
  <si>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</si>
  <si>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</si>
  <si>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</si>
  <si>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</si>
  <si>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</si>
  <si>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</si>
  <si>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</si>
  <si>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</si>
  <si>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</si>
  <si>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</si>
  <si>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</si>
  <si>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</si>
  <si>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</si>
  <si>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</si>
  <si>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</si>
  <si>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</si>
  <si>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</si>
  <si>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</si>
  <si>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</si>
  <si>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</si>
  <si>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</si>
  <si>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</si>
  <si>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</si>
  <si>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</si>
  <si>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</si>
  <si>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</si>
  <si>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</si>
  <si>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</si>
  <si>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</si>
  <si>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</si>
  <si>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</si>
  <si>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</si>
  <si>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</si>
  <si>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</si>
  <si>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</si>
  <si>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</si>
  <si>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</si>
  <si>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</si>
  <si>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</si>
  <si>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</si>
  <si>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</si>
  <si>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</si>
  <si>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</si>
  <si>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</si>
  <si>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</si>
  <si>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</si>
  <si>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</si>
  <si>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</si>
  <si>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</si>
  <si>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</si>
  <si>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</si>
  <si>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</si>
  <si>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</si>
  <si>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</si>
  <si>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</si>
  <si>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</si>
  <si>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</si>
  <si>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</si>
  <si>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</si>
  <si>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</si>
  <si>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</si>
  <si>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</si>
  <si>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</si>
  <si>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</si>
  <si>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</si>
  <si>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</si>
  <si>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</si>
  <si>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</si>
  <si>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</si>
  <si>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</si>
  <si>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</si>
  <si>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</si>
  <si>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</si>
  <si>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</si>
  <si>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</si>
  <si>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</si>
  <si>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</si>
  <si>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</si>
  <si>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</si>
  <si>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</si>
  <si>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</si>
  <si>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</si>
  <si>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</si>
  <si>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</si>
  <si>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</si>
  <si>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</si>
  <si>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</si>
  <si>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</si>
  <si>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</si>
  <si>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</si>
  <si>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</si>
  <si>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</si>
  <si>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</si>
  <si>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</si>
  <si>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</si>
  <si>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</si>
  <si>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</si>
  <si>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</si>
  <si>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</si>
  <si>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</si>
  <si>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</si>
  <si>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</si>
  <si>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</si>
  <si>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</si>
  <si>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</si>
  <si>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</si>
  <si>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</si>
  <si>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</si>
  <si>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</si>
  <si>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</si>
  <si>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</si>
  <si>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</si>
  <si>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</si>
  <si>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</si>
  <si>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</si>
  <si>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</si>
  <si>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</si>
  <si>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</si>
  <si>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</si>
  <si>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</si>
  <si>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</si>
  <si>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</si>
  <si>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</si>
  <si>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</si>
  <si>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</si>
  <si>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</si>
  <si>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</si>
  <si>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</si>
  <si>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</si>
  <si>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</si>
  <si>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</si>
  <si>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</si>
  <si>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</si>
  <si>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</si>
  <si>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</si>
  <si>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</si>
  <si>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</si>
  <si>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</si>
  <si>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</si>
  <si>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</si>
  <si>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</si>
  <si>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</si>
  <si>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</si>
  <si>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</si>
  <si>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</si>
  <si>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</si>
  <si>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</si>
  <si>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</si>
  <si>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</si>
  <si>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</si>
  <si>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</si>
  <si>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</si>
  <si>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</si>
  <si>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</si>
  <si>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</si>
  <si>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</si>
  <si>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</si>
  <si>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</si>
  <si>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</si>
  <si>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</si>
  <si>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</si>
  <si>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</si>
  <si>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</si>
  <si>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</si>
  <si>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</si>
  <si>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</si>
  <si>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</si>
  <si>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</si>
  <si>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</si>
  <si>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</si>
  <si>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</si>
  <si>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</si>
  <si>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</si>
  <si>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</si>
  <si>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</si>
  <si>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</si>
  <si>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</si>
  <si>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</si>
  <si>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</si>
  <si>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</si>
  <si>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</si>
  <si>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</si>
  <si>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</si>
  <si>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</si>
  <si>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</si>
  <si>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</si>
  <si>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</si>
  <si>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</si>
  <si>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</si>
  <si>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</si>
  <si>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</si>
  <si>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</si>
  <si>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</si>
  <si>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</si>
  <si>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</si>
  <si>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</si>
  <si>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</si>
  <si>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</si>
  <si>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</si>
  <si>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</si>
  <si>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</si>
  <si>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</si>
  <si>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</si>
  <si>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</si>
  <si>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</si>
  <si>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</si>
  <si>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</si>
  <si>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</si>
  <si>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</si>
  <si>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</si>
  <si>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</si>
  <si>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</si>
  <si>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</si>
  <si>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</si>
  <si>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</si>
  <si>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</si>
  <si>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</si>
  <si>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</si>
  <si>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</si>
  <si>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</si>
  <si>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</si>
  <si>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</si>
  <si>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</si>
  <si>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</si>
  <si>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</si>
  <si>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</si>
  <si>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</si>
  <si>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</si>
  <si>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</si>
  <si>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</si>
  <si>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</si>
  <si>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</si>
  <si>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</si>
  <si>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</si>
  <si>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</si>
  <si>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</si>
  <si>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</si>
  <si>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</si>
  <si>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</si>
  <si>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</si>
  <si>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</si>
  <si>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</si>
  <si>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</si>
  <si>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</si>
  <si>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</si>
  <si>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</si>
  <si>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</si>
  <si>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</si>
  <si>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</si>
  <si>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</si>
  <si>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</si>
  <si>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</si>
  <si>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</si>
  <si>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</si>
  <si>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</si>
  <si>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</si>
  <si>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</si>
  <si>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</si>
  <si>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</si>
  <si>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</si>
  <si>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</si>
  <si>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</si>
  <si>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</si>
  <si>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</si>
  <si>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</si>
  <si>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</si>
  <si>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</si>
  <si>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</si>
  <si>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</si>
  <si>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</si>
  <si>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</si>
  <si>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</si>
  <si>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</si>
  <si>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</si>
  <si>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</si>
  <si>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</si>
  <si>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</si>
  <si>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</si>
  <si>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</si>
  <si>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</si>
  <si>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</si>
  <si>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</si>
  <si>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</si>
  <si>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</si>
  <si>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</si>
  <si>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</si>
  <si>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</si>
  <si>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</si>
  <si>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</si>
  <si>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</si>
  <si>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</si>
  <si>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</si>
  <si>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</si>
  <si>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</si>
  <si>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</si>
  <si>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</si>
  <si>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</si>
  <si>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</si>
  <si>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</si>
  <si>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</si>
  <si>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</si>
  <si>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</si>
  <si>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</si>
  <si>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</si>
  <si>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</si>
  <si>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</si>
  <si>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</si>
  <si>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</si>
  <si>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</si>
  <si>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</si>
  <si>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</si>
  <si>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</si>
  <si>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</si>
  <si>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</si>
  <si>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</si>
  <si>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</si>
  <si>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</si>
  <si>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</si>
  <si>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</si>
  <si>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</si>
  <si>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</si>
  <si>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</si>
  <si>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</si>
  <si>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</si>
  <si>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</si>
  <si>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</si>
  <si>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</si>
  <si>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</si>
  <si>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</si>
  <si>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</si>
  <si>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</si>
  <si>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</si>
  <si>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</si>
  <si>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</si>
  <si>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</si>
  <si>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</si>
  <si>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</si>
  <si>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</si>
  <si>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</si>
  <si>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</si>
  <si>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</si>
  <si>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</si>
  <si>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</si>
  <si>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</si>
  <si>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</si>
  <si>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</si>
  <si>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</si>
  <si>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</si>
  <si>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</si>
  <si>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</si>
  <si>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</si>
  <si>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</si>
  <si>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</si>
  <si>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</si>
  <si>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</si>
  <si>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</si>
  <si>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</si>
  <si>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</si>
  <si>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</si>
  <si>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</si>
  <si>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</si>
  <si>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</si>
  <si>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</si>
  <si>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</si>
  <si>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</si>
  <si>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</si>
  <si>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</si>
  <si>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</si>
  <si>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</si>
  <si>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</si>
  <si>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</si>
  <si>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</si>
  <si>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</si>
  <si>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</si>
  <si>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</si>
  <si>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</si>
  <si>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</si>
  <si>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</si>
  <si>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</si>
  <si>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</si>
  <si>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</si>
  <si>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</si>
  <si>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</si>
  <si>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</si>
  <si>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</si>
  <si>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</si>
  <si>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</si>
  <si>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</si>
  <si>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</si>
  <si>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</si>
  <si>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</si>
  <si>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</si>
  <si>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</si>
  <si>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</si>
  <si>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</si>
  <si>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</si>
  <si>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</si>
  <si>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</si>
  <si>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</si>
  <si>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</si>
  <si>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</si>
  <si>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</si>
  <si>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</si>
  <si>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</si>
  <si>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</si>
  <si>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</si>
  <si>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</si>
  <si>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</si>
  <si>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</si>
  <si>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</si>
  <si>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</si>
  <si>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</si>
  <si>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</si>
  <si>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</si>
  <si>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</si>
  <si>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</si>
  <si>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</si>
  <si>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</si>
  <si>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</si>
  <si>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</si>
  <si>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</si>
  <si>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</si>
  <si>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</si>
  <si>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</si>
  <si>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</si>
  <si>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</si>
  <si>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</si>
  <si>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</si>
  <si>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</si>
  <si>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</si>
  <si>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</si>
  <si>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</si>
  <si>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</si>
  <si>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</si>
  <si>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</si>
  <si>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</si>
  <si>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</si>
  <si>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</si>
  <si>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</si>
  <si>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</si>
  <si>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</si>
  <si>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</si>
  <si>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</si>
  <si>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</si>
  <si>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</si>
  <si>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</si>
  <si>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</si>
  <si>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</si>
  <si>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</si>
  <si>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</si>
  <si>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</si>
  <si>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</si>
  <si>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</si>
  <si>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</si>
  <si>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</si>
  <si>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</si>
  <si>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</si>
  <si>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</si>
  <si>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</si>
  <si>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</si>
  <si>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</si>
  <si>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</si>
  <si>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</si>
  <si>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</si>
  <si>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</si>
  <si>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</si>
  <si>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</si>
  <si>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</si>
  <si>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</si>
  <si>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</si>
  <si>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</si>
  <si>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</si>
  <si>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</si>
  <si>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</si>
  <si>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</si>
  <si>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</si>
  <si>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</si>
  <si>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</si>
  <si>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</si>
  <si>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</si>
  <si>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</si>
  <si>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</si>
  <si>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</si>
  <si>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</si>
  <si>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</si>
  <si>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</si>
  <si>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</si>
  <si>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</si>
  <si>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</si>
  <si>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</si>
  <si>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</si>
  <si>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</si>
  <si>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</si>
  <si>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</si>
  <si>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</si>
  <si>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</si>
  <si>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</si>
  <si>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</si>
  <si>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</si>
  <si>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</si>
  <si>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</si>
  <si>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</si>
  <si>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</si>
  <si>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</si>
  <si>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</si>
  <si>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</si>
  <si>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</si>
  <si>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</si>
  <si>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</si>
  <si>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</si>
  <si>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</si>
  <si>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</si>
  <si>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</si>
  <si>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</si>
  <si>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</si>
  <si>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</si>
  <si>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</si>
  <si>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</si>
  <si>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</si>
  <si>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</si>
  <si>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</si>
  <si>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</si>
  <si>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</si>
  <si>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</si>
  <si>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</si>
  <si>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</si>
  <si>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</si>
  <si>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</si>
  <si>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</si>
  <si>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</si>
  <si>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</si>
  <si>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</si>
  <si>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</si>
  <si>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</si>
  <si>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</si>
  <si>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</si>
  <si>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</si>
  <si>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</si>
  <si>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</si>
  <si>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</si>
  <si>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</si>
  <si>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</si>
  <si>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</si>
  <si>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</si>
  <si>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</si>
  <si>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</si>
  <si>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</si>
  <si>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</si>
  <si>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</si>
  <si>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</si>
  <si>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</si>
  <si>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</si>
  <si>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</si>
  <si>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</si>
  <si>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</si>
  <si>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</si>
  <si>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</si>
  <si>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</si>
  <si>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</si>
  <si>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</si>
  <si>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</si>
  <si>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</si>
  <si>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</si>
  <si>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</si>
  <si>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</si>
  <si>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</si>
  <si>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</si>
  <si>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</si>
  <si>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</si>
  <si>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</si>
  <si>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</si>
  <si>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</si>
  <si>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</si>
  <si>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</si>
  <si>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</si>
  <si>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</si>
  <si>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</si>
  <si>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</si>
  <si>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</si>
  <si>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</si>
  <si>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</si>
  <si>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</si>
  <si>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</si>
  <si>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</si>
  <si>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</si>
  <si>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</si>
  <si>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</si>
  <si>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</si>
  <si>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</si>
  <si>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</si>
  <si>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</si>
  <si>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</si>
  <si>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</si>
  <si>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</si>
  <si>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</si>
  <si>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</si>
  <si>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</si>
  <si>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</si>
  <si>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</si>
  <si>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</si>
  <si>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</si>
  <si>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</si>
  <si>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</si>
  <si>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</si>
  <si>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</si>
  <si>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</si>
  <si>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</si>
  <si>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</si>
  <si>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</si>
  <si>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</si>
  <si>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</si>
  <si>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</si>
  <si>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</si>
  <si>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</si>
  <si>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</si>
  <si>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</si>
  <si>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</si>
  <si>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</si>
  <si>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</si>
  <si>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</si>
  <si>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</si>
  <si>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</si>
  <si>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</si>
  <si>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</si>
  <si>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</si>
  <si>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</si>
  <si>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</si>
  <si>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</si>
  <si>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</si>
  <si>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</si>
  <si>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</si>
  <si>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</si>
  <si>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</si>
  <si>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</si>
  <si>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</si>
  <si>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</si>
  <si>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</si>
  <si>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</si>
  <si>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</si>
  <si>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</si>
  <si>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</si>
  <si>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</si>
  <si>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</si>
  <si>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</si>
  <si>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</si>
  <si>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</si>
  <si>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</si>
  <si>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</si>
  <si>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</si>
  <si>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</si>
  <si>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</si>
  <si>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</si>
  <si>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</si>
  <si>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</si>
  <si>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</si>
  <si>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</si>
  <si>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</si>
  <si>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</si>
  <si>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</si>
  <si>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</si>
  <si>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</si>
  <si>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</si>
  <si>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</si>
  <si>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</si>
  <si>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</si>
  <si>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</si>
  <si>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</si>
  <si>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</si>
  <si>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</si>
  <si>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</si>
  <si>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</si>
  <si>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</si>
  <si>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</si>
  <si>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</si>
  <si>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</si>
  <si>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</si>
  <si>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</si>
  <si>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</si>
  <si>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</si>
  <si>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</si>
  <si>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</si>
  <si>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</si>
  <si>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</si>
  <si>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</si>
  <si>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</si>
  <si>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</si>
  <si>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</si>
  <si>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</si>
  <si>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</si>
  <si>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</si>
  <si>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</si>
  <si>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</si>
  <si>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</si>
  <si>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</si>
  <si>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</si>
  <si>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</si>
  <si>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</si>
  <si>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</si>
  <si>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</si>
  <si>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</si>
  <si>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</si>
  <si>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</si>
  <si>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</si>
  <si>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</si>
  <si>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</si>
  <si>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</si>
  <si>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</si>
  <si>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</si>
  <si>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</si>
  <si>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</si>
  <si>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</si>
  <si>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</si>
  <si>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</si>
  <si>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</si>
  <si>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</si>
  <si>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</si>
  <si>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</si>
  <si>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</si>
  <si>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</si>
  <si>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</si>
  <si>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</si>
  <si>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</si>
  <si>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</si>
  <si>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</si>
  <si>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</si>
  <si>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</si>
  <si>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</si>
  <si>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</si>
  <si>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</si>
  <si>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</si>
  <si>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</si>
  <si>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</si>
  <si>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</si>
  <si>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</si>
  <si>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</si>
  <si>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</si>
  <si>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</si>
  <si>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</si>
  <si>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</si>
  <si>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</si>
  <si>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</si>
  <si>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</si>
  <si>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</si>
  <si>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</si>
  <si>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</si>
  <si>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</si>
  <si>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</si>
  <si>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</si>
  <si>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</si>
  <si>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</si>
  <si>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</si>
  <si>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</si>
  <si>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</si>
  <si>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</si>
  <si>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</si>
  <si>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</si>
  <si>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</si>
  <si>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</si>
  <si>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</si>
  <si>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</si>
  <si>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</si>
  <si>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</si>
  <si>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</si>
  <si>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</si>
  <si>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</si>
  <si>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</si>
  <si>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</si>
  <si>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</si>
  <si>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</si>
  <si>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</si>
  <si>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</si>
  <si>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</si>
  <si>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</si>
  <si>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</si>
  <si>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</si>
  <si>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</si>
  <si>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</si>
  <si>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</si>
  <si>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</si>
  <si>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</si>
  <si>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</si>
  <si>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</si>
  <si>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</si>
  <si>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</si>
  <si>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</si>
  <si>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</si>
  <si>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</si>
  <si>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</si>
  <si>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</si>
  <si>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</si>
  <si>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</si>
  <si>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</si>
  <si>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</si>
  <si>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</si>
  <si>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</si>
  <si>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</si>
  <si>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</si>
  <si>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</si>
  <si>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</si>
  <si>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</si>
  <si>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</si>
  <si>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</si>
  <si>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</si>
  <si>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</si>
  <si>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</si>
  <si>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</si>
  <si>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</si>
  <si>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</si>
  <si>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</si>
  <si>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</si>
  <si>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</si>
  <si>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</si>
  <si>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</si>
  <si>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</si>
  <si>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</si>
  <si>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</si>
  <si>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</si>
  <si>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</si>
  <si>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</si>
  <si>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</si>
  <si>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</si>
  <si>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</si>
  <si>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</si>
  <si>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</si>
  <si>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</si>
  <si>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</si>
  <si>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</si>
  <si>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</si>
  <si>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</si>
  <si>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</si>
  <si>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</si>
  <si>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</si>
  <si>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</si>
  <si>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</si>
  <si>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</si>
  <si>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</si>
  <si>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</si>
  <si>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</si>
  <si>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</si>
  <si>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</si>
  <si>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</si>
  <si>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</si>
  <si>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</si>
  <si>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</si>
  <si>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</si>
  <si>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</si>
  <si>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</si>
  <si>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</si>
  <si>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</si>
  <si>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</si>
  <si>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</si>
  <si>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</si>
  <si>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</si>
  <si>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</si>
  <si>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</si>
  <si>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</si>
  <si>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</si>
  <si>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</si>
  <si>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</si>
  <si>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</si>
  <si>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</si>
  <si>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</si>
  <si>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</si>
  <si>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</si>
  <si>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</si>
  <si>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</si>
  <si>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</si>
  <si>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</si>
  <si>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</si>
  <si>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</si>
  <si>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</si>
  <si>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</si>
  <si>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</si>
  <si>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</si>
  <si>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</si>
  <si>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</si>
  <si>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</si>
  <si>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</si>
  <si>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</si>
  <si>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</si>
  <si>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</si>
  <si>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</si>
  <si>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</si>
  <si>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</si>
  <si>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</si>
  <si>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</si>
  <si>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</si>
  <si>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</si>
  <si>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</si>
  <si>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</si>
  <si>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</si>
  <si>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</si>
  <si>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</si>
  <si>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</si>
  <si>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</si>
  <si>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</si>
  <si>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</si>
  <si>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</si>
  <si>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</si>
  <si>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</si>
  <si>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</si>
  <si>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</si>
  <si>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</si>
  <si>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</si>
  <si>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</si>
  <si>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</si>
  <si>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</si>
  <si>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</si>
  <si>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</si>
  <si>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</si>
  <si>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</si>
  <si>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</si>
  <si>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</si>
  <si>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</si>
  <si>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</si>
  <si>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</si>
  <si>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</si>
  <si>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</si>
  <si>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</si>
  <si>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</si>
  <si>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</si>
  <si>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</si>
  <si>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</si>
  <si>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</si>
  <si>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</si>
  <si>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</si>
  <si>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</si>
  <si>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</si>
  <si>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</si>
  <si>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</si>
  <si>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</si>
  <si>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</si>
  <si>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</si>
  <si>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</si>
  <si>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</si>
  <si>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</si>
  <si>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</si>
  <si>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</si>
  <si>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</si>
  <si>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</si>
  <si>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</si>
  <si>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</si>
  <si>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</si>
  <si>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</si>
  <si>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</si>
  <si>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</si>
  <si>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</si>
  <si>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</si>
  <si>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</si>
  <si>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</si>
  <si>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</si>
  <si>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</si>
  <si>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</si>
  <si>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</si>
  <si>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</si>
  <si>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</si>
  <si>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</si>
  <si>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</si>
  <si>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</si>
  <si>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</si>
  <si>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</si>
  <si>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</si>
  <si>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</si>
  <si>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</si>
  <si>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</si>
  <si>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</si>
  <si>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</si>
  <si>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</si>
  <si>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</si>
  <si>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</si>
  <si>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</si>
  <si>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</si>
  <si>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</si>
  <si>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</si>
  <si>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</si>
  <si>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</si>
  <si>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</si>
  <si>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</si>
  <si>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</si>
  <si>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</si>
  <si>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</si>
  <si>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</si>
  <si>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</si>
  <si>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</si>
  <si>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</si>
  <si>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</si>
  <si>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</si>
  <si>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</si>
  <si>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</si>
  <si>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</si>
  <si>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</si>
  <si>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</si>
  <si>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</si>
  <si>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</si>
  <si>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</si>
  <si>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</si>
  <si>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</si>
  <si>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</si>
  <si>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</si>
  <si>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</si>
  <si>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</si>
  <si>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</si>
  <si>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</si>
  <si>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</si>
  <si>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</si>
  <si>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</si>
  <si>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</si>
  <si>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</si>
  <si>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</si>
  <si>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</si>
  <si>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</si>
  <si>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</si>
  <si>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</si>
  <si>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</si>
  <si>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</si>
  <si>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</si>
  <si>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</si>
  <si>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</si>
  <si>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</si>
  <si>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</si>
  <si>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</si>
  <si>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</si>
  <si>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</si>
  <si>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</si>
  <si>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</si>
  <si>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</si>
  <si>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</si>
  <si>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</si>
  <si>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</si>
  <si>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</si>
  <si>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</si>
  <si>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</si>
  <si>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</si>
  <si>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</si>
  <si>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</si>
  <si>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</si>
  <si>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</si>
  <si>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</si>
  <si>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</si>
  <si>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</si>
  <si>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</si>
  <si>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</si>
  <si>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</si>
  <si>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</si>
  <si>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</si>
  <si>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</si>
  <si>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</si>
  <si>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</si>
  <si>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</si>
  <si>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</si>
  <si>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</si>
  <si>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</si>
  <si>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</si>
  <si>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</si>
  <si>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</si>
  <si>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</si>
  <si>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</si>
  <si>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</si>
  <si>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</si>
  <si>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</si>
  <si>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</si>
  <si>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</si>
  <si>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</si>
  <si>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</si>
  <si>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</si>
  <si>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</si>
  <si>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</si>
  <si>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</si>
  <si>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</si>
  <si>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</si>
  <si>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</si>
  <si>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</si>
  <si>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</si>
  <si>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</si>
  <si>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</si>
  <si>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</si>
  <si>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</si>
  <si>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</si>
  <si>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</si>
  <si>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</si>
  <si>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</si>
  <si>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</si>
  <si>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</si>
  <si>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</si>
  <si>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</si>
  <si>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</si>
  <si>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</si>
  <si>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</si>
  <si>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</si>
  <si>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</si>
  <si>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</si>
  <si>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</si>
  <si>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</si>
  <si>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</si>
  <si>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</si>
  <si>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</si>
  <si>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</si>
  <si>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</si>
  <si>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</si>
  <si>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</si>
  <si>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</si>
  <si>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</si>
  <si>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</si>
  <si>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</si>
  <si>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</si>
  <si>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</si>
  <si>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</si>
  <si>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</si>
  <si>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</si>
  <si>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</si>
  <si>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</si>
  <si>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</si>
  <si>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</si>
  <si>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</si>
  <si>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</si>
  <si>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</si>
  <si>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</si>
  <si>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</si>
  <si>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</si>
  <si>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</si>
  <si>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</si>
  <si>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</si>
  <si>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</si>
  <si>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</si>
  <si>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</si>
  <si>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</si>
  <si>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</si>
  <si>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</si>
  <si>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</si>
  <si>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</si>
  <si>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</si>
  <si>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</si>
  <si>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</si>
  <si>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</si>
  <si>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</si>
  <si>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</si>
  <si>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</si>
  <si>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</si>
  <si>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</si>
  <si>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</si>
  <si>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</si>
  <si>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</si>
  <si>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</si>
  <si>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</si>
  <si>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</si>
  <si>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</si>
  <si>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</si>
  <si>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</si>
  <si>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</si>
  <si>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</si>
  <si>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</si>
  <si>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</si>
  <si>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</si>
  <si>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</si>
  <si>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</si>
  <si>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</si>
  <si>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</si>
  <si>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</si>
  <si>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</si>
  <si>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</si>
  <si>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</si>
  <si>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</si>
  <si>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</si>
  <si>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</si>
  <si>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</si>
  <si>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</si>
  <si>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</si>
  <si>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</si>
  <si>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</si>
  <si>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</si>
  <si>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</si>
  <si>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</si>
  <si>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</si>
  <si>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</si>
  <si>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</si>
  <si>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</si>
  <si>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</si>
  <si>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</si>
  <si>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</si>
  <si>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</si>
  <si>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</si>
  <si>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</si>
  <si>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</si>
  <si>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</si>
  <si>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</si>
  <si>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</si>
  <si>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</si>
  <si>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</si>
  <si>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</si>
  <si>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</si>
  <si>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</si>
  <si>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</si>
  <si>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</si>
  <si>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</si>
  <si>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</si>
  <si>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</si>
  <si>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</si>
  <si>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</si>
  <si>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</si>
  <si>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</si>
  <si>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</si>
  <si>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</si>
  <si>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</si>
  <si>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</si>
  <si>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</si>
  <si>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</si>
  <si>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</si>
  <si>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</si>
  <si>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</si>
  <si>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</si>
  <si>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</si>
  <si>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</si>
  <si>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</si>
  <si>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</si>
  <si>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</si>
  <si>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</si>
  <si>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</si>
  <si>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</si>
  <si>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</si>
  <si>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</si>
  <si>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</si>
  <si>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</si>
  <si>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</si>
  <si>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</si>
  <si>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</si>
  <si>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</si>
  <si>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</si>
  <si>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</si>
  <si>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</si>
  <si>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</si>
  <si>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</si>
  <si>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</si>
  <si>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</si>
  <si>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</si>
  <si>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</si>
  <si>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</si>
  <si>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</si>
  <si>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</si>
  <si>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</si>
  <si>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</si>
  <si>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</si>
  <si>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</si>
  <si>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</si>
  <si>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</si>
  <si>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</si>
  <si>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</si>
  <si>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</si>
  <si>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</si>
  <si>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</si>
  <si>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</si>
  <si>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</si>
  <si>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</si>
  <si>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</si>
  <si>
    <t>　・ 個別の希望に基づく研修計画を作成し、年●回以上●●研修をオンラインで受講。
　・ 上記の他、月２回ランチミーティングを行い、支援の向上に資する業務の中での気づきの共有やお互いへのフィードバックを行う。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5" eb="67">
      <t>シエン</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</si>
</sst>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8" xfId="5" applyNumberFormat="1" applyFont="1" applyBorder="1" applyAlignment="1" applyProtection="1">
      <alignment horizontal="center" vertical="center" shrinkToFit="1"/>
    </xf>
    <xf numFmtId="176" fontId="30" fillId="0" borderId="53"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9" fillId="5"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6" fillId="2" borderId="28" xfId="0" applyFont="1" applyFill="1" applyBorder="1" applyAlignment="1">
      <alignment horizontal="left" vertical="center" wrapText="1"/>
    </xf>
    <xf numFmtId="176" fontId="30" fillId="0" borderId="27" xfId="5" applyNumberFormat="1" applyFont="1" applyBorder="1" applyAlignment="1" applyProtection="1">
      <alignment horizontal="center" vertical="center" shrinkToFi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24" xfId="0" applyFont="1" applyFill="1" applyBorder="1" applyAlignment="1">
      <alignment horizontal="left" vertical="center" wrapText="1"/>
    </xf>
    <xf numFmtId="38" fontId="45" fillId="2" borderId="27" xfId="1" applyFont="1" applyFill="1" applyBorder="1" applyAlignment="1" applyProtection="1">
      <alignment horizontal="center" vertical="center" shrinkToFit="1"/>
    </xf>
    <xf numFmtId="0" fontId="16" fillId="2" borderId="31" xfId="0" applyFont="1" applyFill="1" applyBorder="1" applyAlignment="1">
      <alignment horizontal="left" vertical="center" wrapTex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0" fontId="10" fillId="5" borderId="10" xfId="0" applyFont="1" applyFill="1" applyBorder="1" applyAlignment="1" applyProtection="1">
      <alignment horizontal="center" vertical="center"/>
      <protection locked="0"/>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0" fontId="14" fillId="2" borderId="92"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10" fillId="0" borderId="1" xfId="0" applyFont="1" applyBorder="1" applyAlignment="1" applyProtection="1">
      <alignment horizontal="center" vertical="center" shrinkToFit="1"/>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84" xfId="0" applyFont="1" applyFill="1" applyBorder="1" applyAlignment="1" applyProtection="1">
      <alignment horizontal="left"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17" fillId="2" borderId="0" xfId="0" applyFont="1" applyFill="1" applyAlignment="1" applyProtection="1">
      <alignment horizontal="left" vertical="center" wrapText="1"/>
    </xf>
    <xf numFmtId="0" fontId="36" fillId="4" borderId="63"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7" xfId="0" applyFont="1" applyFill="1" applyBorder="1" applyAlignment="1" applyProtection="1">
      <alignment horizontal="center" vertical="center"/>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57" fillId="2" borderId="0" xfId="2" applyFont="1" applyFill="1" applyBorder="1" applyAlignment="1">
      <alignment horizontal="left" vertical="top"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57" fillId="2" borderId="6"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fmlaLink="$AM$88" lockText="1" noThreeD="1"/>
</file>

<file path=xl/ctrlProps/ctrlProp37.xml><?xml version="1.0" encoding="utf-8"?>
<formControlPr xmlns="http://schemas.microsoft.com/office/spreadsheetml/2009/9/main" objectType="CheckBox"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fmlaLink="$AM$34"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1</xdr:col>
          <xdr:colOff>257175</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1</xdr:col>
          <xdr:colOff>257175</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85943" y="1814278"/>
              <a:ext cx="982213" cy="228323"/>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3672" y="4101501"/>
              <a:ext cx="210239" cy="418671"/>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8936" y="4670714"/>
              <a:ext cx="253846" cy="417580"/>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9837" y="5608840"/>
              <a:ext cx="252946" cy="428105"/>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7092" y="6202509"/>
              <a:ext cx="210937" cy="424234"/>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1</xdr:col>
          <xdr:colOff>257175</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1</xdr:col>
          <xdr:colOff>257175</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71</xdr:row>
          <xdr:rowOff>161925</xdr:rowOff>
        </xdr:from>
        <xdr:to>
          <xdr:col>6</xdr:col>
          <xdr:colOff>9525</xdr:colOff>
          <xdr:row>73</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47625</xdr:rowOff>
        </xdr:from>
        <xdr:to>
          <xdr:col>6</xdr:col>
          <xdr:colOff>19050</xdr:colOff>
          <xdr:row>83</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66675</xdr:rowOff>
        </xdr:from>
        <xdr:to>
          <xdr:col>6</xdr:col>
          <xdr:colOff>19050</xdr:colOff>
          <xdr:row>84</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276225</xdr:rowOff>
        </xdr:from>
        <xdr:to>
          <xdr:col>6</xdr:col>
          <xdr:colOff>19050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161925</xdr:rowOff>
        </xdr:from>
        <xdr:to>
          <xdr:col>6</xdr:col>
          <xdr:colOff>19050</xdr:colOff>
          <xdr:row>88</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47625</xdr:rowOff>
        </xdr:from>
        <xdr:to>
          <xdr:col>6</xdr:col>
          <xdr:colOff>19050</xdr:colOff>
          <xdr:row>88</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285750</xdr:rowOff>
        </xdr:from>
        <xdr:to>
          <xdr:col>6</xdr:col>
          <xdr:colOff>19050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142875</xdr:rowOff>
        </xdr:from>
        <xdr:to>
          <xdr:col>6</xdr:col>
          <xdr:colOff>28575</xdr:colOff>
          <xdr:row>90</xdr:row>
          <xdr:rowOff>85725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38100</xdr:rowOff>
        </xdr:from>
        <xdr:to>
          <xdr:col>6</xdr:col>
          <xdr:colOff>19050</xdr:colOff>
          <xdr:row>91</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266700</xdr:rowOff>
        </xdr:from>
        <xdr:to>
          <xdr:col>6</xdr:col>
          <xdr:colOff>19050</xdr:colOff>
          <xdr:row>93</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142875</xdr:rowOff>
        </xdr:from>
        <xdr:to>
          <xdr:col>6</xdr:col>
          <xdr:colOff>19050</xdr:colOff>
          <xdr:row>95</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87089" y="112271"/>
          <a:ext cx="5770995"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81</xdr:row>
          <xdr:rowOff>152400</xdr:rowOff>
        </xdr:from>
        <xdr:to>
          <xdr:col>6</xdr:col>
          <xdr:colOff>19050</xdr:colOff>
          <xdr:row>83</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6227" y="126288"/>
          <a:ext cx="5772832"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180975</xdr:rowOff>
        </xdr:from>
        <xdr:to>
          <xdr:col>6</xdr:col>
          <xdr:colOff>9525</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1.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54.xml" />
  <Relationship Id="rId18" Type="http://schemas.openxmlformats.org/officeDocument/2006/relationships/ctrlProp" Target="../ctrlProps/ctrlProp59.xml" />
  <Relationship Id="rId26" Type="http://schemas.openxmlformats.org/officeDocument/2006/relationships/ctrlProp" Target="../ctrlProps/ctrlProp67.xml" />
  <Relationship Id="rId3" Type="http://schemas.openxmlformats.org/officeDocument/2006/relationships/vmlDrawing" Target="../drawings/vmlDrawing2.vml" />
  <Relationship Id="rId21" Type="http://schemas.openxmlformats.org/officeDocument/2006/relationships/ctrlProp" Target="../ctrlProps/ctrlProp62.xml" />
  <Relationship Id="rId7" Type="http://schemas.openxmlformats.org/officeDocument/2006/relationships/ctrlProp" Target="../ctrlProps/ctrlProp48.xml" />
  <Relationship Id="rId12" Type="http://schemas.openxmlformats.org/officeDocument/2006/relationships/ctrlProp" Target="../ctrlProps/ctrlProp53.xml" />
  <Relationship Id="rId17" Type="http://schemas.openxmlformats.org/officeDocument/2006/relationships/ctrlProp" Target="../ctrlProps/ctrlProp58.xml" />
  <Relationship Id="rId25" Type="http://schemas.openxmlformats.org/officeDocument/2006/relationships/ctrlProp" Target="../ctrlProps/ctrlProp66.xml" />
  <Relationship Id="rId33" Type="http://schemas.openxmlformats.org/officeDocument/2006/relationships/comments" Target="../comments2.xml" />
  <Relationship Id="rId2" Type="http://schemas.openxmlformats.org/officeDocument/2006/relationships/drawing" Target="../drawings/drawing2.xml" />
  <Relationship Id="rId16" Type="http://schemas.openxmlformats.org/officeDocument/2006/relationships/ctrlProp" Target="../ctrlProps/ctrlProp57.xml" />
  <Relationship Id="rId20" Type="http://schemas.openxmlformats.org/officeDocument/2006/relationships/ctrlProp" Target="../ctrlProps/ctrlProp61.xml" />
  <Relationship Id="rId29" Type="http://schemas.openxmlformats.org/officeDocument/2006/relationships/ctrlProp" Target="../ctrlProps/ctrlProp70.xml" />
  <Relationship Id="rId6" Type="http://schemas.openxmlformats.org/officeDocument/2006/relationships/ctrlProp" Target="../ctrlProps/ctrlProp47.xml" />
  <Relationship Id="rId11" Type="http://schemas.openxmlformats.org/officeDocument/2006/relationships/ctrlProp" Target="../ctrlProps/ctrlProp52.xml" />
  <Relationship Id="rId24" Type="http://schemas.openxmlformats.org/officeDocument/2006/relationships/ctrlProp" Target="../ctrlProps/ctrlProp65.xml" />
  <Relationship Id="rId32" Type="http://schemas.openxmlformats.org/officeDocument/2006/relationships/ctrlProp" Target="../ctrlProps/ctrlProp73.xml" />
  <Relationship Id="rId5" Type="http://schemas.openxmlformats.org/officeDocument/2006/relationships/ctrlProp" Target="../ctrlProps/ctrlProp46.xml" />
  <Relationship Id="rId15" Type="http://schemas.openxmlformats.org/officeDocument/2006/relationships/ctrlProp" Target="../ctrlProps/ctrlProp56.xml" />
  <Relationship Id="rId23" Type="http://schemas.openxmlformats.org/officeDocument/2006/relationships/ctrlProp" Target="../ctrlProps/ctrlProp64.xml" />
  <Relationship Id="rId28" Type="http://schemas.openxmlformats.org/officeDocument/2006/relationships/ctrlProp" Target="../ctrlProps/ctrlProp69.xml" />
  <Relationship Id="rId10" Type="http://schemas.openxmlformats.org/officeDocument/2006/relationships/ctrlProp" Target="../ctrlProps/ctrlProp51.xml" />
  <Relationship Id="rId19" Type="http://schemas.openxmlformats.org/officeDocument/2006/relationships/ctrlProp" Target="../ctrlProps/ctrlProp60.xml" />
  <Relationship Id="rId31" Type="http://schemas.openxmlformats.org/officeDocument/2006/relationships/ctrlProp" Target="../ctrlProps/ctrlProp72.xml" />
  <Relationship Id="rId4" Type="http://schemas.openxmlformats.org/officeDocument/2006/relationships/ctrlProp" Target="../ctrlProps/ctrlProp45.xml" />
  <Relationship Id="rId9" Type="http://schemas.openxmlformats.org/officeDocument/2006/relationships/ctrlProp" Target="../ctrlProps/ctrlProp50.xml" />
  <Relationship Id="rId14" Type="http://schemas.openxmlformats.org/officeDocument/2006/relationships/ctrlProp" Target="../ctrlProps/ctrlProp55.xml" />
  <Relationship Id="rId22" Type="http://schemas.openxmlformats.org/officeDocument/2006/relationships/ctrlProp" Target="../ctrlProps/ctrlProp63.xml" />
  <Relationship Id="rId27" Type="http://schemas.openxmlformats.org/officeDocument/2006/relationships/ctrlProp" Target="../ctrlProps/ctrlProp68.xml" />
  <Relationship Id="rId30" Type="http://schemas.openxmlformats.org/officeDocument/2006/relationships/ctrlProp" Target="../ctrlProps/ctrlProp71.xml" />
  <Relationship Id="rId8" Type="http://schemas.openxmlformats.org/officeDocument/2006/relationships/ctrlProp" Target="../ctrlProps/ctrlProp49.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B1" sqref="B1"/>
    </sheetView>
  </sheetViews>
  <sheetFormatPr defaultColWidth="9" defaultRowHeight="13.5"/>
  <cols>
    <col min="1" max="1" width="1.125" style="28" customWidth="1"/>
    <col min="2" max="2" width="3.625" style="28" customWidth="1"/>
    <col min="3"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39"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1889</v>
      </c>
      <c r="Q1" s="27"/>
      <c r="R1" s="27"/>
      <c r="S1" s="27"/>
      <c r="T1" s="27"/>
      <c r="AA1" s="212" t="s">
        <v>0</v>
      </c>
      <c r="AB1" s="212"/>
      <c r="AC1" s="212"/>
      <c r="AD1" s="187" t="str">
        <f>IF(G5="","",G5)</f>
        <v/>
      </c>
      <c r="AE1" s="187"/>
      <c r="AF1" s="187"/>
      <c r="AG1" s="187"/>
      <c r="AH1" s="187"/>
      <c r="AI1" s="187"/>
      <c r="AJ1" s="187"/>
      <c r="AK1" s="187"/>
    </row>
    <row r="2" spans="2:65" ht="23.25" customHeight="1">
      <c r="B2" s="199" t="s">
        <v>2013</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14" t="s">
        <v>2018</v>
      </c>
      <c r="C4" s="214"/>
      <c r="D4" s="214"/>
      <c r="E4" s="214"/>
      <c r="F4" s="214"/>
      <c r="G4" s="288" t="s">
        <v>2</v>
      </c>
      <c r="H4" s="288"/>
      <c r="I4" s="288"/>
      <c r="J4" s="288"/>
      <c r="K4" s="288"/>
      <c r="L4" s="288"/>
      <c r="M4" s="288"/>
      <c r="N4" s="272" t="s">
        <v>3</v>
      </c>
      <c r="O4" s="272"/>
      <c r="P4" s="272"/>
      <c r="Q4" s="272"/>
      <c r="R4" s="272"/>
      <c r="S4" s="272"/>
      <c r="T4" s="336" t="s">
        <v>2014</v>
      </c>
      <c r="U4" s="337"/>
      <c r="V4" s="337"/>
      <c r="W4" s="337"/>
      <c r="X4" s="337"/>
      <c r="Y4" s="337"/>
      <c r="Z4" s="337"/>
      <c r="AA4" s="337"/>
      <c r="AB4" s="338"/>
      <c r="AC4" s="272" t="s">
        <v>5</v>
      </c>
      <c r="AD4" s="272"/>
      <c r="AE4" s="272"/>
      <c r="AF4" s="272"/>
      <c r="AG4" s="272"/>
      <c r="AH4" s="272"/>
      <c r="AI4" s="272"/>
      <c r="AJ4" s="272"/>
      <c r="AK4" s="272"/>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13"/>
      <c r="C5" s="213"/>
      <c r="D5" s="213"/>
      <c r="E5" s="213"/>
      <c r="F5" s="213"/>
      <c r="G5" s="289"/>
      <c r="H5" s="289"/>
      <c r="I5" s="289"/>
      <c r="J5" s="289"/>
      <c r="K5" s="289"/>
      <c r="L5" s="289"/>
      <c r="M5" s="289"/>
      <c r="N5" s="284"/>
      <c r="O5" s="284"/>
      <c r="P5" s="284"/>
      <c r="Q5" s="284"/>
      <c r="R5" s="284"/>
      <c r="S5" s="284"/>
      <c r="T5" s="285"/>
      <c r="U5" s="286"/>
      <c r="V5" s="286"/>
      <c r="W5" s="286"/>
      <c r="X5" s="286"/>
      <c r="Y5" s="286"/>
      <c r="Z5" s="286"/>
      <c r="AA5" s="286"/>
      <c r="AB5" s="287"/>
      <c r="AC5" s="271"/>
      <c r="AD5" s="271"/>
      <c r="AE5" s="271"/>
      <c r="AF5" s="271"/>
      <c r="AG5" s="271"/>
      <c r="AH5" s="271"/>
      <c r="AI5" s="271"/>
      <c r="AJ5" s="271"/>
      <c r="AK5" s="27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25" t="s">
        <v>4</v>
      </c>
      <c r="C7" s="226"/>
      <c r="D7" s="226"/>
      <c r="E7" s="226"/>
      <c r="F7" s="227"/>
      <c r="G7" s="225"/>
      <c r="H7" s="226"/>
      <c r="I7" s="290" t="s">
        <v>1937</v>
      </c>
      <c r="J7" s="290"/>
      <c r="K7" s="290"/>
      <c r="L7" s="290"/>
      <c r="M7" s="290"/>
      <c r="N7" s="290"/>
      <c r="O7" s="290"/>
      <c r="P7" s="290"/>
      <c r="Q7" s="290"/>
      <c r="R7" s="290"/>
      <c r="S7" s="290"/>
      <c r="T7" s="290"/>
      <c r="U7" s="290"/>
      <c r="V7" s="290"/>
      <c r="W7" s="290"/>
      <c r="X7" s="291"/>
      <c r="Y7" s="208" t="str">
        <f>IF(OR(H98=4,H98=5),"R6.6以降の新加算の
区分（どちらか選択）","R"&amp;F98&amp;"."&amp;H98&amp;"以降の新加算の
区分（どちらか選択）")</f>
        <v>R6.6以降の新加算の
区分（どちらか選択）</v>
      </c>
      <c r="Z7" s="208"/>
      <c r="AA7" s="208"/>
      <c r="AB7" s="208"/>
      <c r="AC7" s="208"/>
      <c r="AD7" s="208"/>
      <c r="AE7" s="208"/>
      <c r="AF7" s="208"/>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15"/>
      <c r="C8" s="216"/>
      <c r="D8" s="216"/>
      <c r="E8" s="216"/>
      <c r="F8" s="217"/>
      <c r="G8" s="221" t="s">
        <v>1894</v>
      </c>
      <c r="H8" s="222"/>
      <c r="I8" s="205" t="str">
        <f>IFERROR(IF(OR(H98=4,H98=5),IF(AM8=1,"処遇加算Ⅰ",IF(AM8=2,"処遇加算Ⅱ","")),""),"")</f>
        <v/>
      </c>
      <c r="J8" s="206"/>
      <c r="K8" s="206"/>
      <c r="L8" s="207"/>
      <c r="M8" s="205" t="str">
        <f>IFERROR(IF(OR(H98=4,H98=5),IF(AM8=1,"特定加算なし",IF(AM8=2,"特定加算なし","")),""),"")</f>
        <v/>
      </c>
      <c r="N8" s="206"/>
      <c r="O8" s="206"/>
      <c r="P8" s="207"/>
      <c r="Q8" s="205" t="str">
        <f>IFERROR(IF(OR(H98=4,H98=5),IF(AM8=1,"ベア加算",IF(AM8=2,"ベア加算","")),""),"")</f>
        <v/>
      </c>
      <c r="R8" s="206"/>
      <c r="S8" s="206"/>
      <c r="T8" s="207"/>
      <c r="U8" s="292" t="s">
        <v>1873</v>
      </c>
      <c r="V8" s="292"/>
      <c r="W8" s="292"/>
      <c r="X8" s="293"/>
      <c r="Y8" s="38"/>
      <c r="Z8" s="281" t="s">
        <v>76</v>
      </c>
      <c r="AA8" s="282"/>
      <c r="AB8" s="283"/>
      <c r="AC8" s="39"/>
      <c r="AD8" s="276" t="s">
        <v>77</v>
      </c>
      <c r="AE8" s="276"/>
      <c r="AF8" s="277"/>
      <c r="AM8" s="273">
        <v>0</v>
      </c>
      <c r="AN8" s="250" t="s">
        <v>1957</v>
      </c>
      <c r="AO8" s="251"/>
      <c r="AP8" s="251"/>
      <c r="AQ8" s="251"/>
      <c r="AR8" s="251"/>
      <c r="AS8" s="251"/>
      <c r="AT8" s="251"/>
      <c r="AU8" s="251"/>
      <c r="AV8" s="251"/>
      <c r="AW8" s="251"/>
      <c r="AX8" s="251"/>
      <c r="AY8" s="251"/>
      <c r="AZ8" s="251"/>
      <c r="BA8" s="251"/>
      <c r="BB8" s="251"/>
      <c r="BC8" s="251"/>
      <c r="BD8" s="251"/>
      <c r="BE8" s="251"/>
      <c r="BF8" s="251"/>
      <c r="BG8" s="251"/>
      <c r="BH8" s="251"/>
      <c r="BI8" s="251"/>
      <c r="BJ8" s="251"/>
      <c r="BK8" s="252"/>
    </row>
    <row r="9" spans="2:65" ht="14.25" customHeight="1" thickBot="1">
      <c r="B9" s="218"/>
      <c r="C9" s="219"/>
      <c r="D9" s="219"/>
      <c r="E9" s="219"/>
      <c r="F9" s="220"/>
      <c r="G9" s="223" t="s">
        <v>1892</v>
      </c>
      <c r="H9" s="224"/>
      <c r="I9" s="209" t="str">
        <f>IFERROR(VLOOKUP(AC5,【参考】数式用!$A$5:$N$27,MATCH(I8,【参考】数式用!$B$4:$J$4,0)+1,FALSE),"")</f>
        <v/>
      </c>
      <c r="J9" s="210"/>
      <c r="K9" s="210"/>
      <c r="L9" s="211"/>
      <c r="M9" s="209" t="str">
        <f>IFERROR(VLOOKUP(AC5,【参考】数式用!$A$5:$N$27,MATCH(M8,【参考】数式用!$B$4:$J$4,0)+1,FALSE),"")</f>
        <v/>
      </c>
      <c r="N9" s="210"/>
      <c r="O9" s="210"/>
      <c r="P9" s="211"/>
      <c r="Q9" s="209" t="str">
        <f>IFERROR(VLOOKUP(AC5,【参考】数式用!$A$5:$N$27,MATCH(Q8,【参考】数式用!$B$4:$J$4,0)+1,FALSE),"")</f>
        <v/>
      </c>
      <c r="R9" s="210"/>
      <c r="S9" s="210"/>
      <c r="T9" s="211"/>
      <c r="U9" s="210">
        <f>SUM(I9,M9,Q9)</f>
        <v>0</v>
      </c>
      <c r="V9" s="210"/>
      <c r="W9" s="210"/>
      <c r="X9" s="294"/>
      <c r="Y9" s="278" t="str">
        <f>IFERROR(IF(AM8=1,VLOOKUP(AC5,【参考】数式用!$A$5:$N$27,13,FALSE),""),"")</f>
        <v/>
      </c>
      <c r="Z9" s="279"/>
      <c r="AA9" s="279"/>
      <c r="AB9" s="279"/>
      <c r="AC9" s="279" t="str">
        <f>IFERROR(IF(AM8=2,VLOOKUP(AC5,【参考】数式用!$A$5:$N$27,14,FALSE),""),"")</f>
        <v/>
      </c>
      <c r="AD9" s="279"/>
      <c r="AE9" s="279"/>
      <c r="AF9" s="280"/>
      <c r="AM9" s="274"/>
      <c r="AN9" s="253"/>
      <c r="AO9" s="254"/>
      <c r="AP9" s="254"/>
      <c r="AQ9" s="254"/>
      <c r="AR9" s="254"/>
      <c r="AS9" s="254"/>
      <c r="AT9" s="254"/>
      <c r="AU9" s="254"/>
      <c r="AV9" s="254"/>
      <c r="AW9" s="254"/>
      <c r="AX9" s="254"/>
      <c r="AY9" s="254"/>
      <c r="AZ9" s="254"/>
      <c r="BA9" s="254"/>
      <c r="BB9" s="254"/>
      <c r="BC9" s="254"/>
      <c r="BD9" s="254"/>
      <c r="BE9" s="254"/>
      <c r="BF9" s="254"/>
      <c r="BG9" s="254"/>
      <c r="BH9" s="254"/>
      <c r="BI9" s="254"/>
      <c r="BJ9" s="254"/>
      <c r="BK9" s="255"/>
    </row>
    <row r="10" spans="2:65" ht="12" customHeight="1" thickBot="1">
      <c r="B10" s="295" t="s">
        <v>9</v>
      </c>
      <c r="C10" s="295"/>
      <c r="D10" s="295"/>
      <c r="E10" s="295"/>
      <c r="F10" s="295"/>
      <c r="G10" s="295"/>
      <c r="H10" s="295"/>
      <c r="I10" s="295"/>
      <c r="J10" s="295"/>
      <c r="K10" s="295"/>
      <c r="L10" s="295"/>
      <c r="M10" s="295"/>
      <c r="N10" s="36"/>
      <c r="O10" s="36"/>
      <c r="P10" s="36"/>
      <c r="Q10" s="36"/>
      <c r="R10" s="36"/>
      <c r="S10" s="36"/>
      <c r="T10" s="36"/>
      <c r="U10" s="36"/>
      <c r="V10" s="36"/>
      <c r="W10" s="36"/>
      <c r="X10" s="36"/>
      <c r="Y10" s="36"/>
      <c r="Z10" s="36"/>
      <c r="AA10" s="36"/>
      <c r="AB10" s="36"/>
      <c r="AC10" s="36"/>
      <c r="AM10" s="40"/>
      <c r="AN10" s="256"/>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8"/>
    </row>
    <row r="11" spans="2:65" ht="9" customHeight="1">
      <c r="B11" s="296"/>
      <c r="C11" s="296"/>
      <c r="D11" s="296"/>
      <c r="E11" s="296"/>
      <c r="F11" s="296"/>
      <c r="G11" s="296"/>
      <c r="H11" s="296"/>
      <c r="I11" s="296"/>
      <c r="J11" s="296"/>
      <c r="K11" s="296"/>
      <c r="L11" s="296"/>
      <c r="M11" s="296"/>
      <c r="N11" s="36"/>
      <c r="O11" s="36"/>
      <c r="P11" s="36"/>
      <c r="Q11" s="36"/>
      <c r="R11" s="36"/>
      <c r="S11" s="36"/>
      <c r="T11" s="36"/>
      <c r="U11" s="36"/>
      <c r="V11" s="36"/>
      <c r="W11" s="36"/>
      <c r="X11" s="36"/>
      <c r="Y11" s="36"/>
      <c r="Z11" s="36"/>
      <c r="AA11" s="36"/>
      <c r="AB11" s="36"/>
      <c r="AC11" s="36"/>
      <c r="AM11" s="40"/>
    </row>
    <row r="12" spans="2:65" s="27" customFormat="1" ht="6.95" customHeight="1">
      <c r="B12" s="318" t="s">
        <v>52</v>
      </c>
      <c r="C12" s="319"/>
      <c r="D12" s="319"/>
      <c r="E12" s="319"/>
      <c r="F12" s="319"/>
      <c r="G12" s="319"/>
      <c r="H12" s="319"/>
      <c r="I12" s="319"/>
      <c r="J12" s="319"/>
      <c r="K12" s="319"/>
      <c r="L12" s="319"/>
      <c r="M12" s="320"/>
      <c r="N12" s="259" t="str">
        <f>IFERROR(IF(AM8&lt;&gt;0,T105+Y105,"先に新加算の区分を選択"),"")</f>
        <v>先に新加算の区分を選択</v>
      </c>
      <c r="O12" s="260"/>
      <c r="P12" s="260"/>
      <c r="Q12" s="260"/>
      <c r="R12" s="261"/>
      <c r="S12" s="268" t="s">
        <v>10</v>
      </c>
      <c r="T12" s="317" t="s">
        <v>11</v>
      </c>
      <c r="U12" s="228" t="s">
        <v>12</v>
      </c>
      <c r="V12" s="31"/>
      <c r="W12" s="31"/>
      <c r="X12" s="31"/>
      <c r="Y12" s="31"/>
      <c r="Z12" s="31"/>
      <c r="AA12" s="31"/>
      <c r="AB12" s="31"/>
      <c r="AC12" s="31"/>
      <c r="AD12" s="31"/>
      <c r="AE12" s="31"/>
      <c r="AM12" s="40"/>
      <c r="BL12" s="33"/>
      <c r="BM12" s="33"/>
    </row>
    <row r="13" spans="2:65" s="27" customFormat="1" ht="6.95" customHeight="1" thickBot="1">
      <c r="B13" s="321"/>
      <c r="C13" s="322"/>
      <c r="D13" s="322"/>
      <c r="E13" s="322"/>
      <c r="F13" s="322"/>
      <c r="G13" s="322"/>
      <c r="H13" s="322"/>
      <c r="I13" s="322"/>
      <c r="J13" s="322"/>
      <c r="K13" s="322"/>
      <c r="L13" s="322"/>
      <c r="M13" s="323"/>
      <c r="N13" s="262"/>
      <c r="O13" s="263"/>
      <c r="P13" s="263"/>
      <c r="Q13" s="263"/>
      <c r="R13" s="264"/>
      <c r="S13" s="269"/>
      <c r="T13" s="317"/>
      <c r="U13" s="228"/>
      <c r="V13" s="31"/>
      <c r="W13" s="31"/>
      <c r="X13" s="31"/>
      <c r="Y13" s="31"/>
      <c r="Z13" s="31"/>
      <c r="AA13" s="31"/>
      <c r="AB13" s="31"/>
      <c r="AC13" s="31"/>
      <c r="AD13" s="31"/>
      <c r="AE13" s="31"/>
      <c r="AM13" s="40"/>
      <c r="BL13" s="33"/>
      <c r="BM13" s="33"/>
    </row>
    <row r="14" spans="2:65" s="27" customFormat="1" ht="6.95" customHeight="1">
      <c r="B14" s="324"/>
      <c r="C14" s="325"/>
      <c r="D14" s="325"/>
      <c r="E14" s="325"/>
      <c r="F14" s="325"/>
      <c r="G14" s="325"/>
      <c r="H14" s="325"/>
      <c r="I14" s="325"/>
      <c r="J14" s="325"/>
      <c r="K14" s="325"/>
      <c r="L14" s="325"/>
      <c r="M14" s="326"/>
      <c r="N14" s="265"/>
      <c r="O14" s="266"/>
      <c r="P14" s="266"/>
      <c r="Q14" s="266"/>
      <c r="R14" s="267"/>
      <c r="S14" s="270"/>
      <c r="T14" s="317"/>
      <c r="U14" s="228"/>
      <c r="V14" s="31"/>
      <c r="W14" s="275" t="s">
        <v>1885</v>
      </c>
      <c r="X14" s="275"/>
      <c r="Y14" s="275"/>
      <c r="Z14" s="275"/>
      <c r="AA14" s="275"/>
      <c r="AB14" s="275"/>
      <c r="AC14" s="275"/>
      <c r="AD14" s="40"/>
      <c r="AE14" s="31"/>
      <c r="AF14" s="31"/>
      <c r="AG14" s="31"/>
      <c r="AH14" s="31"/>
      <c r="AI14" s="31"/>
      <c r="AJ14" s="31"/>
      <c r="AK14" s="297" t="str">
        <f>IFERROR(IF(N15="","",IF(N15&gt;=N12,"○","×")),"")</f>
        <v/>
      </c>
      <c r="AM14" s="40"/>
      <c r="AN14" s="250" t="s">
        <v>1953</v>
      </c>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2"/>
      <c r="BL14" s="33"/>
      <c r="BM14" s="33"/>
    </row>
    <row r="15" spans="2:65" s="27" customFormat="1" ht="6.95" customHeight="1" thickBot="1">
      <c r="B15" s="318" t="s">
        <v>53</v>
      </c>
      <c r="C15" s="319"/>
      <c r="D15" s="319"/>
      <c r="E15" s="319"/>
      <c r="F15" s="319"/>
      <c r="G15" s="319"/>
      <c r="H15" s="319"/>
      <c r="I15" s="319"/>
      <c r="J15" s="319"/>
      <c r="K15" s="319"/>
      <c r="L15" s="319"/>
      <c r="M15" s="320"/>
      <c r="N15" s="308"/>
      <c r="O15" s="309"/>
      <c r="P15" s="309"/>
      <c r="Q15" s="309"/>
      <c r="R15" s="310"/>
      <c r="S15" s="268" t="s">
        <v>10</v>
      </c>
      <c r="T15" s="317" t="s">
        <v>11</v>
      </c>
      <c r="U15" s="228" t="s">
        <v>13</v>
      </c>
      <c r="V15" s="31"/>
      <c r="W15" s="275"/>
      <c r="X15" s="275"/>
      <c r="Y15" s="275"/>
      <c r="Z15" s="275"/>
      <c r="AA15" s="275"/>
      <c r="AB15" s="275"/>
      <c r="AC15" s="275"/>
      <c r="AD15" s="40"/>
      <c r="AE15" s="31"/>
      <c r="AF15" s="31"/>
      <c r="AG15" s="31"/>
      <c r="AH15" s="31"/>
      <c r="AI15" s="31"/>
      <c r="AJ15" s="31"/>
      <c r="AK15" s="298"/>
      <c r="AM15" s="40"/>
      <c r="AN15" s="256"/>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8"/>
      <c r="BL15" s="33"/>
      <c r="BM15" s="33"/>
    </row>
    <row r="16" spans="2:65" s="27" customFormat="1" ht="6.95" customHeight="1">
      <c r="B16" s="321"/>
      <c r="C16" s="322"/>
      <c r="D16" s="322"/>
      <c r="E16" s="322"/>
      <c r="F16" s="322"/>
      <c r="G16" s="322"/>
      <c r="H16" s="322"/>
      <c r="I16" s="322"/>
      <c r="J16" s="322"/>
      <c r="K16" s="322"/>
      <c r="L16" s="322"/>
      <c r="M16" s="323"/>
      <c r="N16" s="311"/>
      <c r="O16" s="312"/>
      <c r="P16" s="312"/>
      <c r="Q16" s="312"/>
      <c r="R16" s="313"/>
      <c r="S16" s="269"/>
      <c r="T16" s="317"/>
      <c r="U16" s="228"/>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4"/>
      <c r="C17" s="325"/>
      <c r="D17" s="325"/>
      <c r="E17" s="325"/>
      <c r="F17" s="325"/>
      <c r="G17" s="325"/>
      <c r="H17" s="325"/>
      <c r="I17" s="325"/>
      <c r="J17" s="325"/>
      <c r="K17" s="325"/>
      <c r="L17" s="325"/>
      <c r="M17" s="326"/>
      <c r="N17" s="314"/>
      <c r="O17" s="315"/>
      <c r="P17" s="315"/>
      <c r="Q17" s="315"/>
      <c r="R17" s="316"/>
      <c r="S17" s="270"/>
      <c r="T17" s="317"/>
      <c r="U17" s="228"/>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9" t="s">
        <v>1950</v>
      </c>
      <c r="C18" s="300"/>
      <c r="D18" s="300"/>
      <c r="E18" s="300"/>
      <c r="F18" s="300"/>
      <c r="G18" s="300"/>
      <c r="H18" s="300"/>
      <c r="I18" s="300"/>
      <c r="J18" s="300"/>
      <c r="K18" s="300"/>
      <c r="L18" s="300"/>
      <c r="M18" s="301"/>
      <c r="N18" s="327" t="str">
        <f>IFERROR(ROUNDDOWN(ROUNDDOWN(ROUND(T5*VLOOKUP(AC5,【参考】数式用!$A$5:$N$37,14,FALSE),0),0)*AD108*0.5,0),"")</f>
        <v/>
      </c>
      <c r="O18" s="328"/>
      <c r="P18" s="328"/>
      <c r="Q18" s="328"/>
      <c r="R18" s="329"/>
      <c r="S18" s="268" t="s">
        <v>10</v>
      </c>
      <c r="T18" s="317" t="s">
        <v>11</v>
      </c>
      <c r="U18" s="228" t="s">
        <v>14</v>
      </c>
      <c r="V18" s="31"/>
      <c r="W18" s="41"/>
      <c r="X18" s="41"/>
      <c r="Y18" s="41"/>
      <c r="Z18" s="41"/>
      <c r="AA18" s="41"/>
      <c r="AB18" s="41"/>
      <c r="AC18" s="41"/>
      <c r="AD18" s="190" t="s">
        <v>1887</v>
      </c>
      <c r="AE18" s="191"/>
      <c r="AF18" s="191"/>
      <c r="AG18" s="191"/>
      <c r="AH18" s="191"/>
      <c r="AI18" s="191"/>
      <c r="AJ18" s="191"/>
      <c r="AK18" s="192"/>
      <c r="AL18" s="31"/>
      <c r="AM18" s="40"/>
      <c r="BL18" s="33"/>
      <c r="BM18" s="33"/>
    </row>
    <row r="19" spans="2:65" s="27" customFormat="1" ht="6.95" customHeight="1">
      <c r="B19" s="302"/>
      <c r="C19" s="303"/>
      <c r="D19" s="303"/>
      <c r="E19" s="303"/>
      <c r="F19" s="303"/>
      <c r="G19" s="303"/>
      <c r="H19" s="303"/>
      <c r="I19" s="303"/>
      <c r="J19" s="303"/>
      <c r="K19" s="303"/>
      <c r="L19" s="303"/>
      <c r="M19" s="304"/>
      <c r="N19" s="330"/>
      <c r="O19" s="331"/>
      <c r="P19" s="331"/>
      <c r="Q19" s="331"/>
      <c r="R19" s="332"/>
      <c r="S19" s="269"/>
      <c r="T19" s="317"/>
      <c r="U19" s="228"/>
      <c r="V19" s="31"/>
      <c r="W19" s="41"/>
      <c r="X19" s="41"/>
      <c r="Y19" s="41"/>
      <c r="Z19" s="41"/>
      <c r="AA19" s="41"/>
      <c r="AB19" s="41"/>
      <c r="AC19" s="41"/>
      <c r="AD19" s="193"/>
      <c r="AE19" s="194"/>
      <c r="AF19" s="194"/>
      <c r="AG19" s="194"/>
      <c r="AH19" s="194"/>
      <c r="AI19" s="194"/>
      <c r="AJ19" s="194"/>
      <c r="AK19" s="195"/>
      <c r="AL19" s="31"/>
      <c r="AM19" s="40"/>
      <c r="BL19" s="33"/>
      <c r="BM19" s="33"/>
    </row>
    <row r="20" spans="2:65" s="27" customFormat="1" ht="6.95" customHeight="1">
      <c r="B20" s="305"/>
      <c r="C20" s="306"/>
      <c r="D20" s="306"/>
      <c r="E20" s="306"/>
      <c r="F20" s="306"/>
      <c r="G20" s="306"/>
      <c r="H20" s="306"/>
      <c r="I20" s="306"/>
      <c r="J20" s="306"/>
      <c r="K20" s="306"/>
      <c r="L20" s="306"/>
      <c r="M20" s="307"/>
      <c r="N20" s="333"/>
      <c r="O20" s="334"/>
      <c r="P20" s="334"/>
      <c r="Q20" s="334"/>
      <c r="R20" s="335"/>
      <c r="S20" s="270"/>
      <c r="T20" s="317"/>
      <c r="U20" s="228"/>
      <c r="V20" s="31"/>
      <c r="W20" s="275" t="s">
        <v>1886</v>
      </c>
      <c r="X20" s="275"/>
      <c r="Y20" s="275"/>
      <c r="Z20" s="275"/>
      <c r="AA20" s="275"/>
      <c r="AB20" s="275"/>
      <c r="AC20" s="275"/>
      <c r="AD20" s="193"/>
      <c r="AE20" s="194"/>
      <c r="AF20" s="194"/>
      <c r="AG20" s="194"/>
      <c r="AH20" s="194"/>
      <c r="AI20" s="194"/>
      <c r="AJ20" s="194"/>
      <c r="AK20" s="195"/>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9" t="s">
        <v>1951</v>
      </c>
      <c r="C21" s="300"/>
      <c r="D21" s="300"/>
      <c r="E21" s="300"/>
      <c r="F21" s="300"/>
      <c r="G21" s="300"/>
      <c r="H21" s="300"/>
      <c r="I21" s="300"/>
      <c r="J21" s="300"/>
      <c r="K21" s="300"/>
      <c r="L21" s="300"/>
      <c r="M21" s="301"/>
      <c r="N21" s="308"/>
      <c r="O21" s="309"/>
      <c r="P21" s="309"/>
      <c r="Q21" s="309"/>
      <c r="R21" s="310"/>
      <c r="S21" s="268" t="s">
        <v>10</v>
      </c>
      <c r="T21" s="317" t="s">
        <v>11</v>
      </c>
      <c r="U21" s="228" t="s">
        <v>75</v>
      </c>
      <c r="V21" s="31"/>
      <c r="W21" s="275"/>
      <c r="X21" s="275"/>
      <c r="Y21" s="275"/>
      <c r="Z21" s="275"/>
      <c r="AA21" s="275"/>
      <c r="AB21" s="275"/>
      <c r="AC21" s="275"/>
      <c r="AD21" s="193"/>
      <c r="AE21" s="194"/>
      <c r="AF21" s="194"/>
      <c r="AG21" s="194"/>
      <c r="AH21" s="194"/>
      <c r="AI21" s="194"/>
      <c r="AJ21" s="194"/>
      <c r="AK21" s="195"/>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2"/>
      <c r="C22" s="303"/>
      <c r="D22" s="303"/>
      <c r="E22" s="303"/>
      <c r="F22" s="303"/>
      <c r="G22" s="303"/>
      <c r="H22" s="303"/>
      <c r="I22" s="303"/>
      <c r="J22" s="303"/>
      <c r="K22" s="303"/>
      <c r="L22" s="303"/>
      <c r="M22" s="304"/>
      <c r="N22" s="311"/>
      <c r="O22" s="312"/>
      <c r="P22" s="312"/>
      <c r="Q22" s="312"/>
      <c r="R22" s="313"/>
      <c r="S22" s="269"/>
      <c r="T22" s="317"/>
      <c r="U22" s="228"/>
      <c r="V22" s="31"/>
      <c r="W22" s="31"/>
      <c r="X22" s="31"/>
      <c r="Y22" s="31"/>
      <c r="Z22" s="31"/>
      <c r="AA22" s="31"/>
      <c r="AB22" s="31"/>
      <c r="AC22" s="31"/>
      <c r="AD22" s="193"/>
      <c r="AE22" s="194"/>
      <c r="AF22" s="194"/>
      <c r="AG22" s="194"/>
      <c r="AH22" s="194"/>
      <c r="AI22" s="194"/>
      <c r="AJ22" s="194"/>
      <c r="AK22" s="195"/>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5"/>
      <c r="C23" s="306"/>
      <c r="D23" s="306"/>
      <c r="E23" s="306"/>
      <c r="F23" s="306"/>
      <c r="G23" s="306"/>
      <c r="H23" s="306"/>
      <c r="I23" s="306"/>
      <c r="J23" s="306"/>
      <c r="K23" s="306"/>
      <c r="L23" s="306"/>
      <c r="M23" s="307"/>
      <c r="N23" s="314"/>
      <c r="O23" s="315"/>
      <c r="P23" s="315"/>
      <c r="Q23" s="315"/>
      <c r="R23" s="316"/>
      <c r="S23" s="270"/>
      <c r="T23" s="317"/>
      <c r="U23" s="228"/>
      <c r="V23" s="31"/>
      <c r="W23" s="31"/>
      <c r="X23" s="31"/>
      <c r="Y23" s="31"/>
      <c r="Z23" s="31"/>
      <c r="AA23" s="31"/>
      <c r="AB23" s="31"/>
      <c r="AC23" s="31"/>
      <c r="AD23" s="193"/>
      <c r="AE23" s="194"/>
      <c r="AF23" s="194"/>
      <c r="AG23" s="194"/>
      <c r="AH23" s="194"/>
      <c r="AI23" s="194"/>
      <c r="AJ23" s="194"/>
      <c r="AK23" s="195"/>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196"/>
      <c r="AE24" s="197"/>
      <c r="AF24" s="197"/>
      <c r="AG24" s="197"/>
      <c r="AH24" s="197"/>
      <c r="AI24" s="197"/>
      <c r="AJ24" s="197"/>
      <c r="AK24" s="198"/>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00" t="str">
        <f>IFERROR(IF(AND(AM8=1,OR(AM29=0,AM33=0,AM40=0,AM44=0)),"×",IF(AND(AM8=2,OR(AM29=0,AM33=0,AM40=0)),"×","○")),"")</f>
        <v>○</v>
      </c>
      <c r="AM26" s="40"/>
      <c r="AN26" s="250" t="s">
        <v>1954</v>
      </c>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2"/>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01"/>
      <c r="AM27" s="40"/>
      <c r="AN27" s="256"/>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8"/>
    </row>
    <row r="28" spans="2:65">
      <c r="C28" s="43" t="s">
        <v>81</v>
      </c>
      <c r="D28" s="31" t="s">
        <v>2015</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0</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1958</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0</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391" t="s">
        <v>1897</v>
      </c>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87" t="s">
        <v>1955</v>
      </c>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9"/>
    </row>
    <row r="49" spans="2:41" ht="24.75" customHeight="1">
      <c r="B49" s="53"/>
      <c r="C49" s="392" t="s">
        <v>89</v>
      </c>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4"/>
      <c r="AM49" s="142" t="b">
        <v>0</v>
      </c>
      <c r="AN49" s="30"/>
      <c r="AO49" s="30"/>
    </row>
    <row r="50" spans="2:41" ht="25.5" customHeight="1">
      <c r="B50" s="54"/>
      <c r="C50" s="392" t="s">
        <v>48</v>
      </c>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M50" s="142" t="b">
        <v>0</v>
      </c>
    </row>
    <row r="51" spans="2:41" ht="15.75" customHeight="1">
      <c r="B51" s="54"/>
      <c r="C51" s="392" t="s">
        <v>49</v>
      </c>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3"/>
      <c r="AM51" s="142" t="b">
        <v>0</v>
      </c>
    </row>
    <row r="52" spans="2:41" ht="16.5" customHeight="1" thickBot="1">
      <c r="B52" s="55"/>
      <c r="C52" s="395" t="s">
        <v>50</v>
      </c>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M52" s="142" t="b">
        <v>0</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00" t="str">
        <f>IFERROR(IF(AND(E58&lt;&gt;"",H58&lt;&gt;"",K58&lt;&gt;"",R58&lt;&gt;"",T59&lt;&gt;"",AA59&lt;&gt;""),"○","×"),"")</f>
        <v>×</v>
      </c>
      <c r="AM54" s="40"/>
    </row>
    <row r="55" spans="2:41" ht="12.95" customHeight="1" thickBot="1">
      <c r="B55" s="58"/>
      <c r="C55" s="390" t="s">
        <v>86</v>
      </c>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59"/>
      <c r="AK55" s="201"/>
      <c r="AM55" s="40"/>
    </row>
    <row r="56" spans="2:41" ht="17.100000000000001" customHeight="1">
      <c r="B56" s="58"/>
      <c r="C56" s="390"/>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397"/>
      <c r="F58" s="398"/>
      <c r="G58" s="63" t="s">
        <v>41</v>
      </c>
      <c r="H58" s="397"/>
      <c r="I58" s="398"/>
      <c r="J58" s="63" t="s">
        <v>42</v>
      </c>
      <c r="K58" s="397"/>
      <c r="L58" s="398"/>
      <c r="M58" s="63" t="s">
        <v>43</v>
      </c>
      <c r="N58" s="59"/>
      <c r="O58" s="399" t="s">
        <v>44</v>
      </c>
      <c r="P58" s="399"/>
      <c r="Q58" s="399"/>
      <c r="R58" s="400"/>
      <c r="S58" s="400"/>
      <c r="T58" s="400"/>
      <c r="U58" s="400"/>
      <c r="V58" s="400"/>
      <c r="W58" s="400"/>
      <c r="X58" s="400"/>
      <c r="Y58" s="400"/>
      <c r="Z58" s="400"/>
      <c r="AA58" s="400"/>
      <c r="AB58" s="400"/>
      <c r="AC58" s="400"/>
      <c r="AD58" s="400"/>
      <c r="AE58" s="400"/>
      <c r="AF58" s="400"/>
      <c r="AG58" s="400"/>
      <c r="AH58" s="400"/>
      <c r="AI58" s="400"/>
      <c r="AJ58" s="64"/>
      <c r="AK58" s="65"/>
      <c r="AM58" s="40"/>
    </row>
    <row r="59" spans="2:41">
      <c r="B59" s="62"/>
      <c r="C59" s="66"/>
      <c r="D59" s="63"/>
      <c r="E59" s="63"/>
      <c r="F59" s="63"/>
      <c r="G59" s="63"/>
      <c r="H59" s="63"/>
      <c r="I59" s="63"/>
      <c r="J59" s="63"/>
      <c r="K59" s="63"/>
      <c r="L59" s="63"/>
      <c r="M59" s="63"/>
      <c r="N59" s="63"/>
      <c r="O59" s="342" t="s">
        <v>45</v>
      </c>
      <c r="P59" s="342"/>
      <c r="Q59" s="342"/>
      <c r="R59" s="352" t="s">
        <v>46</v>
      </c>
      <c r="S59" s="352"/>
      <c r="T59" s="341"/>
      <c r="U59" s="341"/>
      <c r="V59" s="341"/>
      <c r="W59" s="341"/>
      <c r="X59" s="341"/>
      <c r="Y59" s="353" t="s">
        <v>47</v>
      </c>
      <c r="Z59" s="353"/>
      <c r="AA59" s="341"/>
      <c r="AB59" s="341"/>
      <c r="AC59" s="341"/>
      <c r="AD59" s="341"/>
      <c r="AE59" s="341"/>
      <c r="AF59" s="341"/>
      <c r="AG59" s="341"/>
      <c r="AH59" s="341"/>
      <c r="AI59" s="34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4.25" thickBot="1">
      <c r="B63" s="272" t="s">
        <v>44</v>
      </c>
      <c r="C63" s="272"/>
      <c r="D63" s="272"/>
      <c r="E63" s="343" t="s">
        <v>1875</v>
      </c>
      <c r="F63" s="343"/>
      <c r="G63" s="343"/>
      <c r="H63" s="344"/>
      <c r="I63" s="344"/>
      <c r="J63" s="344"/>
      <c r="K63" s="344"/>
      <c r="L63" s="344"/>
      <c r="M63" s="344"/>
      <c r="N63" s="344"/>
      <c r="O63" s="344"/>
      <c r="P63" s="344"/>
      <c r="Q63" s="344"/>
      <c r="R63" s="272" t="s">
        <v>1876</v>
      </c>
      <c r="S63" s="272"/>
      <c r="T63" s="272"/>
      <c r="U63" s="71" t="s">
        <v>1877</v>
      </c>
      <c r="V63" s="345"/>
      <c r="W63" s="345"/>
      <c r="X63" s="72" t="s">
        <v>1878</v>
      </c>
      <c r="Y63" s="345"/>
      <c r="Z63" s="351"/>
      <c r="AG63" s="36"/>
      <c r="AH63" s="36"/>
      <c r="AI63" s="36"/>
      <c r="AK63" s="52" t="str">
        <f>IFERROR(IF(AND(H63&lt;&gt;"",V63&lt;&gt;"",Y63&lt;&gt;"",U64&lt;&gt;"",U66&lt;&gt;"",U67&lt;&gt;"",AF66&lt;&gt;"",AF67&lt;&gt;""),"○","×"),"")</f>
        <v>×</v>
      </c>
      <c r="AM63" s="40"/>
    </row>
    <row r="64" spans="2:41">
      <c r="B64" s="272"/>
      <c r="C64" s="272"/>
      <c r="D64" s="272"/>
      <c r="E64" s="346" t="s">
        <v>1879</v>
      </c>
      <c r="F64" s="346"/>
      <c r="G64" s="346"/>
      <c r="H64" s="347" t="str">
        <f>IF(R58="","",R58)</f>
        <v/>
      </c>
      <c r="I64" s="347"/>
      <c r="J64" s="347"/>
      <c r="K64" s="347"/>
      <c r="L64" s="347"/>
      <c r="M64" s="347"/>
      <c r="N64" s="347"/>
      <c r="O64" s="347"/>
      <c r="P64" s="347"/>
      <c r="Q64" s="347"/>
      <c r="R64" s="272"/>
      <c r="S64" s="272"/>
      <c r="T64" s="272"/>
      <c r="U64" s="348"/>
      <c r="V64" s="349"/>
      <c r="W64" s="349"/>
      <c r="X64" s="349"/>
      <c r="Y64" s="349"/>
      <c r="Z64" s="349"/>
      <c r="AA64" s="349"/>
      <c r="AB64" s="349"/>
      <c r="AC64" s="349"/>
      <c r="AD64" s="349"/>
      <c r="AE64" s="349"/>
      <c r="AF64" s="349"/>
      <c r="AG64" s="349"/>
      <c r="AH64" s="349"/>
      <c r="AI64" s="349"/>
      <c r="AJ64" s="349"/>
      <c r="AK64" s="35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1880</v>
      </c>
      <c r="C66" s="272"/>
      <c r="D66" s="272"/>
      <c r="E66" s="272" t="s">
        <v>46</v>
      </c>
      <c r="F66" s="272"/>
      <c r="G66" s="272"/>
      <c r="H66" s="356" t="str">
        <f>IF(T59="","",T59)</f>
        <v/>
      </c>
      <c r="I66" s="356"/>
      <c r="J66" s="356"/>
      <c r="K66" s="356"/>
      <c r="L66" s="356"/>
      <c r="M66" s="356"/>
      <c r="N66" s="356"/>
      <c r="O66" s="272" t="s">
        <v>1881</v>
      </c>
      <c r="P66" s="272"/>
      <c r="Q66" s="272"/>
      <c r="R66" s="343" t="s">
        <v>1875</v>
      </c>
      <c r="S66" s="343"/>
      <c r="T66" s="343"/>
      <c r="U66" s="344"/>
      <c r="V66" s="344"/>
      <c r="W66" s="344"/>
      <c r="X66" s="344"/>
      <c r="Y66" s="344"/>
      <c r="Z66" s="344"/>
      <c r="AA66" s="344"/>
      <c r="AB66" s="357" t="s">
        <v>1882</v>
      </c>
      <c r="AC66" s="358"/>
      <c r="AD66" s="358"/>
      <c r="AE66" s="359"/>
      <c r="AF66" s="355"/>
      <c r="AG66" s="355"/>
      <c r="AH66" s="355"/>
      <c r="AI66" s="355"/>
      <c r="AJ66" s="355"/>
      <c r="AK66" s="355"/>
      <c r="AM66" s="40"/>
    </row>
    <row r="67" spans="2:39" ht="18.75">
      <c r="B67" s="272"/>
      <c r="C67" s="272"/>
      <c r="D67" s="272"/>
      <c r="E67" s="272" t="s">
        <v>47</v>
      </c>
      <c r="F67" s="272"/>
      <c r="G67" s="272"/>
      <c r="H67" s="356" t="str">
        <f t="shared" ref="H67" si="0">IF(AA59="","",AA59)</f>
        <v/>
      </c>
      <c r="I67" s="356"/>
      <c r="J67" s="356"/>
      <c r="K67" s="356"/>
      <c r="L67" s="356"/>
      <c r="M67" s="356"/>
      <c r="N67" s="356"/>
      <c r="O67" s="272"/>
      <c r="P67" s="272"/>
      <c r="Q67" s="272"/>
      <c r="R67" s="346" t="s">
        <v>47</v>
      </c>
      <c r="S67" s="346"/>
      <c r="T67" s="346"/>
      <c r="U67" s="386"/>
      <c r="V67" s="386"/>
      <c r="W67" s="386"/>
      <c r="X67" s="386"/>
      <c r="Y67" s="386"/>
      <c r="Z67" s="386"/>
      <c r="AA67" s="386"/>
      <c r="AB67" s="357" t="s">
        <v>1883</v>
      </c>
      <c r="AC67" s="358"/>
      <c r="AD67" s="358"/>
      <c r="AE67" s="359"/>
      <c r="AF67" s="354"/>
      <c r="AG67" s="355"/>
      <c r="AH67" s="355"/>
      <c r="AI67" s="355"/>
      <c r="AJ67" s="355"/>
      <c r="AK67" s="355"/>
      <c r="AM67" s="40"/>
    </row>
    <row r="68" spans="2:39">
      <c r="AM68" s="40"/>
    </row>
    <row r="69" spans="2:39" ht="29.25" customHeight="1" thickBot="1">
      <c r="B69" s="339" t="s">
        <v>2016</v>
      </c>
      <c r="C69" s="339"/>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40"/>
      <c r="AM69" s="40"/>
    </row>
    <row r="70" spans="2:39" ht="14.25" thickBot="1">
      <c r="B70" s="407" t="s">
        <v>16</v>
      </c>
      <c r="C70" s="408"/>
      <c r="D70" s="408"/>
      <c r="E70" s="409"/>
      <c r="F70" s="410" t="s">
        <v>17</v>
      </c>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2"/>
      <c r="AK70" s="77" t="str">
        <f>IFERROR(IF(COUNTIF(AM71:AM95,TRUE)&gt;=1,"○","×"),"")</f>
        <v>×</v>
      </c>
      <c r="AM70" s="40"/>
    </row>
    <row r="71" spans="2:39" ht="13.5" customHeight="1">
      <c r="B71" s="371" t="s">
        <v>18</v>
      </c>
      <c r="C71" s="372"/>
      <c r="D71" s="372"/>
      <c r="E71" s="372"/>
      <c r="F71" s="78"/>
      <c r="G71" s="413" t="s">
        <v>2019</v>
      </c>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4"/>
      <c r="AM71" s="142" t="b">
        <v>0</v>
      </c>
    </row>
    <row r="72" spans="2:39" ht="13.5" customHeight="1">
      <c r="B72" s="373"/>
      <c r="C72" s="374"/>
      <c r="D72" s="374"/>
      <c r="E72" s="374"/>
      <c r="F72" s="79"/>
      <c r="G72" s="417" t="s">
        <v>19</v>
      </c>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181"/>
      <c r="AM72" s="142" t="b">
        <v>0</v>
      </c>
    </row>
    <row r="73" spans="2:39" ht="13.5" customHeight="1">
      <c r="B73" s="373"/>
      <c r="C73" s="374"/>
      <c r="D73" s="374"/>
      <c r="E73" s="374"/>
      <c r="F73" s="79"/>
      <c r="G73" s="417" t="s">
        <v>20</v>
      </c>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181"/>
      <c r="AM73" s="142" t="b">
        <v>0</v>
      </c>
    </row>
    <row r="74" spans="2:39" ht="13.5" customHeight="1">
      <c r="B74" s="375"/>
      <c r="C74" s="376"/>
      <c r="D74" s="376"/>
      <c r="E74" s="376"/>
      <c r="F74" s="80"/>
      <c r="G74" s="419" t="s">
        <v>2020</v>
      </c>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182"/>
      <c r="AM74" s="142" t="b">
        <v>0</v>
      </c>
    </row>
    <row r="75" spans="2:39" ht="32.25" customHeight="1">
      <c r="B75" s="371" t="s">
        <v>21</v>
      </c>
      <c r="C75" s="372"/>
      <c r="D75" s="372"/>
      <c r="E75" s="372"/>
      <c r="F75" s="81"/>
      <c r="G75" s="377" t="s">
        <v>2021</v>
      </c>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80"/>
      <c r="AM75" s="142" t="b">
        <v>0</v>
      </c>
    </row>
    <row r="76" spans="2:39" ht="13.5" customHeight="1">
      <c r="B76" s="373"/>
      <c r="C76" s="374"/>
      <c r="D76" s="374"/>
      <c r="E76" s="374"/>
      <c r="F76" s="79"/>
      <c r="G76" s="417" t="s">
        <v>22</v>
      </c>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183"/>
      <c r="AM76" s="142" t="b">
        <v>0</v>
      </c>
    </row>
    <row r="77" spans="2:39" ht="13.5" customHeight="1">
      <c r="B77" s="373"/>
      <c r="C77" s="374"/>
      <c r="D77" s="374"/>
      <c r="E77" s="374"/>
      <c r="F77" s="79"/>
      <c r="G77" s="417" t="s">
        <v>23</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81"/>
      <c r="AM77" s="142" t="b">
        <v>0</v>
      </c>
    </row>
    <row r="78" spans="2:39" ht="13.5" customHeight="1">
      <c r="B78" s="375"/>
      <c r="C78" s="376"/>
      <c r="D78" s="376"/>
      <c r="E78" s="376"/>
      <c r="F78" s="82"/>
      <c r="G78" s="369" t="s">
        <v>24</v>
      </c>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416"/>
      <c r="AM78" s="142" t="b">
        <v>0</v>
      </c>
    </row>
    <row r="79" spans="2:39" ht="13.5" customHeight="1">
      <c r="B79" s="371" t="s">
        <v>25</v>
      </c>
      <c r="C79" s="372"/>
      <c r="D79" s="372"/>
      <c r="E79" s="401"/>
      <c r="F79" s="83"/>
      <c r="G79" s="418" t="s">
        <v>26</v>
      </c>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183"/>
      <c r="AM79" s="142" t="b">
        <v>0</v>
      </c>
    </row>
    <row r="80" spans="2:39" ht="26.25" customHeight="1">
      <c r="B80" s="373"/>
      <c r="C80" s="402"/>
      <c r="D80" s="402"/>
      <c r="E80" s="403"/>
      <c r="F80" s="79"/>
      <c r="G80" s="417" t="s">
        <v>27</v>
      </c>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181"/>
      <c r="AM80" s="142" t="b">
        <v>0</v>
      </c>
    </row>
    <row r="81" spans="2:66" ht="13.5" customHeight="1">
      <c r="B81" s="373"/>
      <c r="C81" s="402"/>
      <c r="D81" s="402"/>
      <c r="E81" s="403"/>
      <c r="F81" s="79"/>
      <c r="G81" s="417" t="s">
        <v>28</v>
      </c>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181"/>
      <c r="AM81" s="142" t="b">
        <v>0</v>
      </c>
    </row>
    <row r="82" spans="2:66" ht="14.25" customHeight="1">
      <c r="B82" s="373"/>
      <c r="C82" s="402"/>
      <c r="D82" s="402"/>
      <c r="E82" s="403"/>
      <c r="F82" s="79"/>
      <c r="G82" s="378" t="s">
        <v>29</v>
      </c>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181"/>
      <c r="AM82" s="142" t="b">
        <v>0</v>
      </c>
    </row>
    <row r="83" spans="2:66" ht="13.5" customHeight="1">
      <c r="B83" s="375"/>
      <c r="C83" s="376"/>
      <c r="D83" s="376"/>
      <c r="E83" s="404"/>
      <c r="F83" s="180"/>
      <c r="G83" s="405" t="s">
        <v>2022</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6"/>
      <c r="AM83" s="142" t="b">
        <v>0</v>
      </c>
    </row>
    <row r="84" spans="2:66" ht="21.75" customHeight="1">
      <c r="B84" s="371" t="s">
        <v>30</v>
      </c>
      <c r="C84" s="372"/>
      <c r="D84" s="372"/>
      <c r="E84" s="372"/>
      <c r="F84" s="81"/>
      <c r="G84" s="415" t="s">
        <v>2023</v>
      </c>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415"/>
      <c r="AK84" s="183"/>
      <c r="AM84" s="142" t="b">
        <v>0</v>
      </c>
    </row>
    <row r="85" spans="2:66" ht="24" customHeight="1">
      <c r="B85" s="373"/>
      <c r="C85" s="374"/>
      <c r="D85" s="374"/>
      <c r="E85" s="374"/>
      <c r="F85" s="79"/>
      <c r="G85" s="378" t="s">
        <v>31</v>
      </c>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183"/>
      <c r="AM85" s="142" t="b">
        <v>0</v>
      </c>
    </row>
    <row r="86" spans="2:66" ht="13.5" customHeight="1">
      <c r="B86" s="373"/>
      <c r="C86" s="374"/>
      <c r="D86" s="374"/>
      <c r="E86" s="374"/>
      <c r="F86" s="79"/>
      <c r="G86" s="378" t="s">
        <v>32</v>
      </c>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184"/>
      <c r="AM86" s="142" t="b">
        <v>0</v>
      </c>
    </row>
    <row r="87" spans="2:66" ht="13.5" customHeight="1">
      <c r="B87" s="375"/>
      <c r="C87" s="376"/>
      <c r="D87" s="376"/>
      <c r="E87" s="376"/>
      <c r="F87" s="82"/>
      <c r="G87" s="369" t="s">
        <v>33</v>
      </c>
      <c r="H87" s="369"/>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416"/>
      <c r="AM87" s="142" t="b">
        <v>0</v>
      </c>
    </row>
    <row r="88" spans="2:66" ht="13.5" customHeight="1">
      <c r="B88" s="371" t="s">
        <v>34</v>
      </c>
      <c r="C88" s="372"/>
      <c r="D88" s="372"/>
      <c r="E88" s="372"/>
      <c r="F88" s="83"/>
      <c r="G88" s="377" t="s">
        <v>35</v>
      </c>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183"/>
      <c r="AM88" s="142" t="b">
        <v>0</v>
      </c>
    </row>
    <row r="89" spans="2:66" ht="25.5" customHeight="1">
      <c r="B89" s="373"/>
      <c r="C89" s="374"/>
      <c r="D89" s="374"/>
      <c r="E89" s="374"/>
      <c r="F89" s="79"/>
      <c r="G89" s="378" t="s">
        <v>36</v>
      </c>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181"/>
      <c r="AM89" s="142" t="b">
        <v>0</v>
      </c>
    </row>
    <row r="90" spans="2:66" ht="22.5" customHeight="1">
      <c r="B90" s="373"/>
      <c r="C90" s="374"/>
      <c r="D90" s="374"/>
      <c r="E90" s="374"/>
      <c r="F90" s="79"/>
      <c r="G90" s="378" t="s">
        <v>37</v>
      </c>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181"/>
      <c r="AM90" s="142" t="b">
        <v>0</v>
      </c>
    </row>
    <row r="91" spans="2:66" ht="14.25" customHeight="1">
      <c r="B91" s="375"/>
      <c r="C91" s="376"/>
      <c r="D91" s="376"/>
      <c r="E91" s="376"/>
      <c r="F91" s="82"/>
      <c r="G91" s="369" t="s">
        <v>38</v>
      </c>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185"/>
      <c r="AM91" s="142" t="b">
        <v>0</v>
      </c>
    </row>
    <row r="92" spans="2:66" ht="21.75" customHeight="1">
      <c r="B92" s="371" t="s">
        <v>39</v>
      </c>
      <c r="C92" s="372"/>
      <c r="D92" s="372"/>
      <c r="E92" s="372"/>
      <c r="F92" s="83"/>
      <c r="G92" s="377" t="s">
        <v>2024</v>
      </c>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80"/>
      <c r="AM92" s="142" t="b">
        <v>0</v>
      </c>
    </row>
    <row r="93" spans="2:66" ht="13.5" customHeight="1">
      <c r="B93" s="373"/>
      <c r="C93" s="374"/>
      <c r="D93" s="374"/>
      <c r="E93" s="374"/>
      <c r="F93" s="79"/>
      <c r="G93" s="378" t="s">
        <v>40</v>
      </c>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181"/>
      <c r="AM93" s="142" t="b">
        <v>0</v>
      </c>
    </row>
    <row r="94" spans="2:66" ht="15" customHeight="1">
      <c r="B94" s="373"/>
      <c r="C94" s="374"/>
      <c r="D94" s="374"/>
      <c r="E94" s="374"/>
      <c r="F94" s="79"/>
      <c r="G94" s="378" t="s">
        <v>2025</v>
      </c>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181"/>
      <c r="AM94" s="142" t="b">
        <v>0</v>
      </c>
      <c r="AN94" s="29"/>
      <c r="AP94" s="28"/>
      <c r="BN94" s="30"/>
    </row>
    <row r="95" spans="2:66" ht="14.25" customHeight="1" thickBot="1">
      <c r="B95" s="375"/>
      <c r="C95" s="376"/>
      <c r="D95" s="376"/>
      <c r="E95" s="376"/>
      <c r="F95" s="84"/>
      <c r="G95" s="381" t="s">
        <v>2026</v>
      </c>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186"/>
      <c r="AM95" s="142" t="b">
        <v>0</v>
      </c>
      <c r="AN95" s="29"/>
      <c r="AP95" s="28"/>
      <c r="BN95" s="30"/>
    </row>
    <row r="96" spans="2:66" ht="6" customHeight="1" thickBot="1"/>
    <row r="97" spans="2:31" ht="27.75" customHeight="1">
      <c r="B97" s="202" t="s">
        <v>1952</v>
      </c>
      <c r="C97" s="203"/>
      <c r="D97" s="203"/>
      <c r="E97" s="203"/>
      <c r="F97" s="203"/>
      <c r="G97" s="203"/>
      <c r="H97" s="203"/>
      <c r="I97" s="203"/>
      <c r="J97" s="203"/>
      <c r="K97" s="203"/>
      <c r="L97" s="203"/>
      <c r="M97" s="203"/>
      <c r="N97" s="203"/>
      <c r="O97" s="203"/>
      <c r="P97" s="203"/>
      <c r="Q97" s="203"/>
      <c r="R97" s="203"/>
      <c r="S97" s="203"/>
      <c r="T97" s="203"/>
      <c r="U97" s="203"/>
      <c r="V97" s="203"/>
      <c r="W97" s="204"/>
    </row>
    <row r="98" spans="2:31" ht="27" customHeight="1">
      <c r="B98" s="85"/>
      <c r="C98" s="86"/>
      <c r="D98" s="188" t="s">
        <v>1945</v>
      </c>
      <c r="E98" s="188"/>
      <c r="F98" s="26">
        <v>6</v>
      </c>
      <c r="G98" s="87" t="s">
        <v>1939</v>
      </c>
      <c r="H98" s="26">
        <v>4</v>
      </c>
      <c r="I98" s="87" t="s">
        <v>1938</v>
      </c>
      <c r="J98" s="188" t="s">
        <v>1946</v>
      </c>
      <c r="K98" s="188"/>
      <c r="L98" s="188"/>
      <c r="M98" s="26">
        <v>7</v>
      </c>
      <c r="N98" s="87" t="s">
        <v>1939</v>
      </c>
      <c r="O98" s="26">
        <v>3</v>
      </c>
      <c r="P98" s="87" t="s">
        <v>1938</v>
      </c>
      <c r="Q98" s="88" t="s">
        <v>1943</v>
      </c>
      <c r="R98" s="88">
        <f>(M98*12+O98)-(F98*12+H98)+1</f>
        <v>12</v>
      </c>
      <c r="S98" s="189" t="s">
        <v>1942</v>
      </c>
      <c r="T98" s="189"/>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5"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25"/>
      <c r="C102" s="226"/>
      <c r="D102" s="226"/>
      <c r="E102" s="231" t="str">
        <f>IF(H98=4,"R6.4～R6.5の処遇加算等の区分",IF(H98=5,"R6.5の処遇加算等の区分",""))</f>
        <v>R6.4～R6.5の処遇加算等の区分</v>
      </c>
      <c r="F102" s="231"/>
      <c r="G102" s="231"/>
      <c r="H102" s="231"/>
      <c r="I102" s="231"/>
      <c r="J102" s="231"/>
      <c r="K102" s="231"/>
      <c r="L102" s="231"/>
      <c r="M102" s="231"/>
      <c r="N102" s="231"/>
      <c r="O102" s="231"/>
      <c r="P102" s="231"/>
      <c r="Q102" s="231"/>
      <c r="R102" s="231"/>
      <c r="S102" s="231"/>
      <c r="T102" s="231"/>
      <c r="U102" s="231"/>
      <c r="V102" s="231"/>
      <c r="W102" s="231"/>
      <c r="X102" s="232"/>
      <c r="Y102" s="233" t="str">
        <f>IF(OR(H98=4,H98=5),"R6.6以降の新加算の区分","R"&amp;F98&amp;"."&amp;H98&amp;"以降の新加算の区分")</f>
        <v>R6.6以降の新加算の区分</v>
      </c>
      <c r="Z102" s="233"/>
      <c r="AA102" s="233"/>
      <c r="AB102" s="233"/>
      <c r="AC102" s="233"/>
      <c r="AD102" s="233"/>
      <c r="AE102" s="233"/>
    </row>
    <row r="103" spans="2:31">
      <c r="B103" s="225" t="s">
        <v>1894</v>
      </c>
      <c r="C103" s="226"/>
      <c r="D103" s="226"/>
      <c r="E103" s="247" t="str">
        <f>I8</f>
        <v/>
      </c>
      <c r="F103" s="248"/>
      <c r="G103" s="248"/>
      <c r="H103" s="248"/>
      <c r="I103" s="249"/>
      <c r="J103" s="234" t="str">
        <f>M8</f>
        <v/>
      </c>
      <c r="K103" s="234"/>
      <c r="L103" s="234"/>
      <c r="M103" s="234"/>
      <c r="N103" s="234"/>
      <c r="O103" s="234" t="str">
        <f>Q8</f>
        <v/>
      </c>
      <c r="P103" s="234"/>
      <c r="Q103" s="234"/>
      <c r="R103" s="234"/>
      <c r="S103" s="235"/>
      <c r="T103" s="236" t="s">
        <v>1873</v>
      </c>
      <c r="U103" s="237"/>
      <c r="V103" s="237"/>
      <c r="W103" s="237"/>
      <c r="X103" s="238"/>
      <c r="Y103" s="243" t="str">
        <f>IFERROR(IF(AM8=1,"新加算Ⅲ",IF(AM8=2,"新加算Ⅳ","")),"")</f>
        <v/>
      </c>
      <c r="Z103" s="244"/>
      <c r="AA103" s="244"/>
      <c r="AB103" s="244"/>
      <c r="AC103" s="244"/>
      <c r="AD103" s="244"/>
      <c r="AE103" s="245"/>
    </row>
    <row r="104" spans="2:31" ht="15" customHeight="1" thickBot="1">
      <c r="B104" s="225" t="s">
        <v>1892</v>
      </c>
      <c r="C104" s="226"/>
      <c r="D104" s="226"/>
      <c r="E104" s="384" t="str">
        <f>I9</f>
        <v/>
      </c>
      <c r="F104" s="385"/>
      <c r="G104" s="385"/>
      <c r="H104" s="385"/>
      <c r="I104" s="241"/>
      <c r="J104" s="239" t="str">
        <f>M9</f>
        <v/>
      </c>
      <c r="K104" s="239"/>
      <c r="L104" s="239"/>
      <c r="M104" s="239"/>
      <c r="N104" s="239"/>
      <c r="O104" s="239" t="str">
        <f>Q9</f>
        <v/>
      </c>
      <c r="P104" s="239"/>
      <c r="Q104" s="239"/>
      <c r="R104" s="239"/>
      <c r="S104" s="242"/>
      <c r="T104" s="370">
        <f>U9</f>
        <v>0</v>
      </c>
      <c r="U104" s="370"/>
      <c r="V104" s="370"/>
      <c r="W104" s="370"/>
      <c r="X104" s="370"/>
      <c r="Y104" s="240" t="str">
        <f>IFERROR(IF(AM8=1,Y9,IF(AM8=2,AC9,"")),"")</f>
        <v/>
      </c>
      <c r="Z104" s="241"/>
      <c r="AA104" s="241"/>
      <c r="AB104" s="239"/>
      <c r="AC104" s="239"/>
      <c r="AD104" s="239"/>
      <c r="AE104" s="242"/>
    </row>
    <row r="105" spans="2:31">
      <c r="B105" s="363" t="s">
        <v>1893</v>
      </c>
      <c r="C105" s="364"/>
      <c r="D105" s="365"/>
      <c r="E105" s="382" t="str">
        <f>IFERROR(ROUNDDOWN(ROUND(T5*I9,0),0)*W108,"")</f>
        <v/>
      </c>
      <c r="F105" s="383"/>
      <c r="G105" s="383"/>
      <c r="H105" s="383"/>
      <c r="I105" s="96" t="s">
        <v>1891</v>
      </c>
      <c r="J105" s="229" t="str">
        <f>IFERROR(ROUNDDOWN(ROUND(W5*M9,0),0)*W108,"")</f>
        <v/>
      </c>
      <c r="K105" s="230"/>
      <c r="L105" s="230"/>
      <c r="M105" s="230"/>
      <c r="N105" s="96" t="s">
        <v>1891</v>
      </c>
      <c r="O105" s="229" t="str">
        <f>IFERROR(ROUNDDOWN(ROUND(W5*Q9,0),0)*W108,"")</f>
        <v/>
      </c>
      <c r="P105" s="230"/>
      <c r="Q105" s="230"/>
      <c r="R105" s="230"/>
      <c r="S105" s="97" t="s">
        <v>1891</v>
      </c>
      <c r="T105" s="246">
        <f>IFERROR(SUM(E105,J105,O105),"")</f>
        <v>0</v>
      </c>
      <c r="U105" s="246"/>
      <c r="V105" s="246"/>
      <c r="W105" s="246"/>
      <c r="X105" s="98" t="s">
        <v>1891</v>
      </c>
      <c r="Y105" s="229" t="str">
        <f>IFERROR(IF(AM8=1,ROUNDDOWN(ROUND(T5*Y9,0),0)*AD108,IF(AM8=2,ROUNDDOWN(ROUND(T5*AC9,0),0)*AD108,"")),"")</f>
        <v/>
      </c>
      <c r="Z105" s="230"/>
      <c r="AA105" s="230"/>
      <c r="AB105" s="230"/>
      <c r="AC105" s="230"/>
      <c r="AD105" s="230"/>
      <c r="AE105" s="99" t="s">
        <v>1891</v>
      </c>
    </row>
    <row r="106" spans="2:31">
      <c r="B106" s="366"/>
      <c r="C106" s="367"/>
      <c r="D106" s="368"/>
      <c r="E106" s="362" t="str">
        <f>IFERROR("("&amp;TEXT(E105/W108,"#,##0円")&amp;"/月)","")</f>
        <v/>
      </c>
      <c r="F106" s="379"/>
      <c r="G106" s="379"/>
      <c r="H106" s="379"/>
      <c r="I106" s="360"/>
      <c r="J106" s="361" t="str">
        <f>IFERROR("("&amp;TEXT(J105/W108,"#,##0円")&amp;"/月)","")</f>
        <v/>
      </c>
      <c r="K106" s="361"/>
      <c r="L106" s="361"/>
      <c r="M106" s="361"/>
      <c r="N106" s="361"/>
      <c r="O106" s="361" t="str">
        <f>IFERROR("("&amp;TEXT(O105/W108,"#,##0円")&amp;"/月)","")</f>
        <v/>
      </c>
      <c r="P106" s="361"/>
      <c r="Q106" s="361"/>
      <c r="R106" s="361"/>
      <c r="S106" s="361"/>
      <c r="T106" s="360" t="str">
        <f>IFERROR("("&amp;TEXT(T105/W108,"#,##0円")&amp;"/月)","")</f>
        <v>(0円/月)</v>
      </c>
      <c r="U106" s="361"/>
      <c r="V106" s="361"/>
      <c r="W106" s="361"/>
      <c r="X106" s="362"/>
      <c r="Y106" s="361" t="str">
        <f>IFERROR("("&amp;TEXT(Y105/AD108,"#,##0円")&amp;"/月)","")</f>
        <v/>
      </c>
      <c r="Z106" s="361"/>
      <c r="AA106" s="361"/>
      <c r="AB106" s="361"/>
      <c r="AC106" s="361"/>
      <c r="AD106" s="361"/>
      <c r="AE106" s="361"/>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pageMargins left="0.70866141732283472" right="0.70866141732283472" top="0.74803149606299213" bottom="0.74803149606299213" header="0.31496062992125984" footer="0.31496062992125984"/>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1</xdr:col>
                    <xdr:colOff>257175</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1</xdr:col>
                    <xdr:colOff>257175</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1</xdr:col>
                    <xdr:colOff>257175</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1</xdr:col>
                    <xdr:colOff>257175</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123825</xdr:colOff>
                    <xdr:row>71</xdr:row>
                    <xdr:rowOff>161925</xdr:rowOff>
                  </from>
                  <to>
                    <xdr:col>6</xdr:col>
                    <xdr:colOff>9525</xdr:colOff>
                    <xdr:row>73</xdr:row>
                    <xdr:rowOff>9525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152400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83</xdr:row>
                    <xdr:rowOff>47625</xdr:rowOff>
                  </from>
                  <to>
                    <xdr:col>6</xdr:col>
                    <xdr:colOff>19050</xdr:colOff>
                    <xdr:row>83</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84</xdr:row>
                    <xdr:rowOff>66675</xdr:rowOff>
                  </from>
                  <to>
                    <xdr:col>6</xdr:col>
                    <xdr:colOff>19050</xdr:colOff>
                    <xdr:row>84</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84</xdr:row>
                    <xdr:rowOff>276225</xdr:rowOff>
                  </from>
                  <to>
                    <xdr:col>6</xdr:col>
                    <xdr:colOff>19050</xdr:colOff>
                    <xdr:row>86</xdr:row>
                    <xdr:rowOff>38100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161925</xdr:rowOff>
                  </from>
                  <to>
                    <xdr:col>6</xdr:col>
                    <xdr:colOff>19050</xdr:colOff>
                    <xdr:row>88</xdr:row>
                    <xdr:rowOff>28575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88</xdr:row>
                    <xdr:rowOff>47625</xdr:rowOff>
                  </from>
                  <to>
                    <xdr:col>6</xdr:col>
                    <xdr:colOff>19050</xdr:colOff>
                    <xdr:row>88</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285750</xdr:rowOff>
                  </from>
                  <to>
                    <xdr:col>6</xdr:col>
                    <xdr:colOff>19050</xdr:colOff>
                    <xdr:row>89</xdr:row>
                    <xdr:rowOff>190500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142875</xdr:colOff>
                    <xdr:row>89</xdr:row>
                    <xdr:rowOff>142875</xdr:rowOff>
                  </from>
                  <to>
                    <xdr:col>6</xdr:col>
                    <xdr:colOff>28575</xdr:colOff>
                    <xdr:row>90</xdr:row>
                    <xdr:rowOff>85725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91</xdr:row>
                    <xdr:rowOff>38100</xdr:rowOff>
                  </from>
                  <to>
                    <xdr:col>6</xdr:col>
                    <xdr:colOff>19050</xdr:colOff>
                    <xdr:row>91</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91</xdr:row>
                    <xdr:rowOff>266700</xdr:rowOff>
                  </from>
                  <to>
                    <xdr:col>6</xdr:col>
                    <xdr:colOff>19050</xdr:colOff>
                    <xdr:row>93</xdr:row>
                    <xdr:rowOff>47625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92</xdr:row>
                    <xdr:rowOff>142875</xdr:rowOff>
                  </from>
                  <to>
                    <xdr:col>6</xdr:col>
                    <xdr:colOff>19050</xdr:colOff>
                    <xdr:row>94</xdr:row>
                    <xdr:rowOff>9525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93</xdr:row>
                    <xdr:rowOff>142875</xdr:rowOff>
                  </from>
                  <to>
                    <xdr:col>6</xdr:col>
                    <xdr:colOff>19050</xdr:colOff>
                    <xdr:row>95</xdr:row>
                    <xdr:rowOff>9525</xdr:rowOff>
                  </to>
                </anchor>
              </controlPr>
            </control>
          </mc:Choice>
        </mc:AlternateContent>
        <mc:AlternateContent xmlns:mc="http://schemas.openxmlformats.org/markup-compatibility/2006">
          <mc:Choice Requires="x14">
            <control shapeId="1135" r:id="rId47" name="Check Box 111">
              <controlPr defaultSize="0" autoFill="0" autoLine="0" autoPict="0">
                <anchor moveWithCells="1">
                  <from>
                    <xdr:col>4</xdr:col>
                    <xdr:colOff>133350</xdr:colOff>
                    <xdr:row>81</xdr:row>
                    <xdr:rowOff>152400</xdr:rowOff>
                  </from>
                  <to>
                    <xdr:col>6</xdr:col>
                    <xdr:colOff>19050</xdr:colOff>
                    <xdr:row>83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topLeftCell="A31" zoomScale="110" zoomScaleNormal="46" zoomScaleSheetLayoutView="110" workbookViewId="0">
      <selection activeCell="AK16" sqref="AK16:AK17"/>
    </sheetView>
  </sheetViews>
  <sheetFormatPr defaultColWidth="9" defaultRowHeight="13.5"/>
  <cols>
    <col min="1" max="1" width="1.125" style="28" customWidth="1"/>
    <col min="2" max="2" width="3.625" style="28" customWidth="1"/>
    <col min="3"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1890</v>
      </c>
      <c r="Q1" s="27"/>
      <c r="R1" s="27"/>
      <c r="S1" s="27"/>
      <c r="T1" s="27"/>
      <c r="AB1" s="212" t="s">
        <v>0</v>
      </c>
      <c r="AC1" s="212"/>
      <c r="AD1" s="212"/>
      <c r="AE1" s="423" t="str">
        <f>IF('別紙様式7-1（計画書）'!AD1="","",'別紙様式7-1（計画書）'!AD1)</f>
        <v/>
      </c>
      <c r="AF1" s="423"/>
      <c r="AG1" s="423"/>
      <c r="AH1" s="423"/>
      <c r="AI1" s="423"/>
      <c r="AJ1" s="423"/>
      <c r="AK1" s="423"/>
    </row>
    <row r="2" spans="2:40" ht="24" customHeight="1">
      <c r="B2" s="199" t="s">
        <v>2017</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214" t="s">
        <v>2018</v>
      </c>
      <c r="C4" s="214"/>
      <c r="D4" s="214"/>
      <c r="E4" s="214"/>
      <c r="F4" s="214"/>
      <c r="G4" s="288" t="s">
        <v>2</v>
      </c>
      <c r="H4" s="288"/>
      <c r="I4" s="288"/>
      <c r="J4" s="288"/>
      <c r="K4" s="288"/>
      <c r="L4" s="288"/>
      <c r="M4" s="288"/>
      <c r="N4" s="272" t="s">
        <v>3</v>
      </c>
      <c r="O4" s="272"/>
      <c r="P4" s="272"/>
      <c r="Q4" s="272"/>
      <c r="R4" s="272"/>
      <c r="S4" s="272"/>
      <c r="T4" s="225" t="s">
        <v>5</v>
      </c>
      <c r="U4" s="226"/>
      <c r="V4" s="226"/>
      <c r="W4" s="226"/>
      <c r="X4" s="226"/>
      <c r="Y4" s="226"/>
      <c r="Z4" s="226"/>
      <c r="AA4" s="226"/>
      <c r="AB4" s="227"/>
      <c r="AC4" s="272" t="s">
        <v>4</v>
      </c>
      <c r="AD4" s="272"/>
      <c r="AE4" s="272"/>
      <c r="AF4" s="272"/>
      <c r="AG4" s="272"/>
      <c r="AH4" s="272"/>
      <c r="AI4" s="272"/>
      <c r="AJ4" s="272"/>
      <c r="AK4" s="272"/>
      <c r="AN4" s="102"/>
    </row>
    <row r="5" spans="2:40" ht="21.75" customHeight="1">
      <c r="B5" s="423" t="str">
        <f>IF('別紙様式7-1（計画書）'!B5="","",'別紙様式7-1（計画書）'!B5)</f>
        <v/>
      </c>
      <c r="C5" s="423"/>
      <c r="D5" s="423"/>
      <c r="E5" s="423"/>
      <c r="F5" s="423"/>
      <c r="G5" s="479" t="str">
        <f>IF('別紙様式7-1（計画書）'!G5="","",'別紙様式7-1（計画書）'!G5)</f>
        <v/>
      </c>
      <c r="H5" s="479"/>
      <c r="I5" s="479"/>
      <c r="J5" s="479"/>
      <c r="K5" s="479"/>
      <c r="L5" s="479"/>
      <c r="M5" s="479"/>
      <c r="N5" s="424" t="str">
        <f>IF('別紙様式7-1（計画書）'!N5="","",'別紙様式7-1（計画書）'!N5)</f>
        <v/>
      </c>
      <c r="O5" s="424"/>
      <c r="P5" s="424"/>
      <c r="Q5" s="424" t="str">
        <f>IF('別紙様式7-1（計画書）'!Q5="","",'別紙様式7-1（計画書）'!Q5)</f>
        <v/>
      </c>
      <c r="R5" s="424"/>
      <c r="S5" s="424"/>
      <c r="T5" s="425" t="str">
        <f>IF('別紙様式7-1（計画書）'!AC5="","",'別紙様式7-1（計画書）'!AC5)</f>
        <v/>
      </c>
      <c r="U5" s="426"/>
      <c r="V5" s="426"/>
      <c r="W5" s="426"/>
      <c r="X5" s="426"/>
      <c r="Y5" s="426"/>
      <c r="Z5" s="426"/>
      <c r="AA5" s="426"/>
      <c r="AB5" s="427"/>
      <c r="AC5" s="425" t="str">
        <f>IF('別紙様式7-1（計画書）'!B8="","",'別紙様式7-1（計画書）'!B8)</f>
        <v/>
      </c>
      <c r="AD5" s="426"/>
      <c r="AE5" s="426"/>
      <c r="AF5" s="426"/>
      <c r="AG5" s="426"/>
      <c r="AH5" s="426"/>
      <c r="AI5" s="426"/>
      <c r="AJ5" s="426"/>
      <c r="AK5" s="427"/>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1"/>
      <c r="C7" s="462"/>
      <c r="D7" s="463"/>
      <c r="E7" s="460" t="s">
        <v>1900</v>
      </c>
      <c r="F7" s="460"/>
      <c r="G7" s="460"/>
      <c r="H7" s="460"/>
      <c r="I7" s="460"/>
      <c r="J7" s="460"/>
      <c r="K7" s="460"/>
      <c r="L7" s="460"/>
      <c r="M7" s="460"/>
      <c r="N7" s="460"/>
      <c r="O7" s="460"/>
      <c r="P7" s="460"/>
      <c r="Q7" s="460"/>
      <c r="R7" s="460"/>
      <c r="S7" s="460"/>
      <c r="T7" s="460"/>
      <c r="U7" s="460" t="s">
        <v>1901</v>
      </c>
      <c r="V7" s="460"/>
      <c r="W7" s="460"/>
      <c r="X7" s="460"/>
      <c r="Y7" s="460"/>
      <c r="Z7" s="460"/>
      <c r="AD7" s="36"/>
      <c r="AE7" s="36"/>
      <c r="AF7" s="36"/>
      <c r="AG7" s="36"/>
      <c r="AH7" s="36"/>
      <c r="AI7" s="36"/>
      <c r="AJ7" s="36"/>
      <c r="AK7" s="36"/>
      <c r="AL7" s="27"/>
    </row>
    <row r="8" spans="2:40" s="34" customFormat="1" ht="23.25" customHeight="1" thickBot="1">
      <c r="B8" s="464"/>
      <c r="C8" s="465"/>
      <c r="D8" s="466"/>
      <c r="E8" s="469" t="s">
        <v>1948</v>
      </c>
      <c r="F8" s="470"/>
      <c r="G8" s="470"/>
      <c r="H8" s="470"/>
      <c r="I8" s="470"/>
      <c r="J8" s="470"/>
      <c r="K8" s="470"/>
      <c r="L8" s="470"/>
      <c r="M8" s="470"/>
      <c r="N8" s="470"/>
      <c r="O8" s="470"/>
      <c r="P8" s="470"/>
      <c r="Q8" s="212"/>
      <c r="R8" s="212"/>
      <c r="S8" s="212"/>
      <c r="T8" s="212"/>
      <c r="U8" s="469" t="s">
        <v>1949</v>
      </c>
      <c r="V8" s="469"/>
      <c r="W8" s="469"/>
      <c r="X8" s="469"/>
      <c r="Y8" s="469"/>
      <c r="Z8" s="469"/>
      <c r="AM8" s="28"/>
      <c r="AN8" s="28"/>
    </row>
    <row r="9" spans="2:40" ht="16.5" customHeight="1" thickBot="1">
      <c r="B9" s="225" t="s">
        <v>1894</v>
      </c>
      <c r="C9" s="226"/>
      <c r="D9" s="434"/>
      <c r="E9" s="471" t="str">
        <f>IF('別紙様式7-1（計画書）'!I8="","",'別紙様式7-1（計画書）'!I8)</f>
        <v/>
      </c>
      <c r="F9" s="472"/>
      <c r="G9" s="472"/>
      <c r="H9" s="473"/>
      <c r="I9" s="474" t="str">
        <f>IF('別紙様式7-1（計画書）'!M8="","",'別紙様式7-1（計画書）'!M8)</f>
        <v/>
      </c>
      <c r="J9" s="472"/>
      <c r="K9" s="472"/>
      <c r="L9" s="473"/>
      <c r="M9" s="474" t="str">
        <f>IF('別紙様式7-1（計画書）'!Q8="","",'別紙様式7-1（計画書）'!Q8)</f>
        <v/>
      </c>
      <c r="N9" s="472"/>
      <c r="O9" s="472"/>
      <c r="P9" s="475"/>
      <c r="Q9" s="476" t="s">
        <v>1873</v>
      </c>
      <c r="R9" s="477"/>
      <c r="S9" s="477"/>
      <c r="T9" s="478"/>
      <c r="U9" s="428" t="str">
        <f>IFERROR(IF('別紙様式7-1（計画書）'!AM8=1,"新加算Ⅲ",IF('別紙様式7-1（計画書）'!AM8=2,"新加算Ⅳ","")),"")</f>
        <v/>
      </c>
      <c r="V9" s="429"/>
      <c r="W9" s="429"/>
      <c r="X9" s="429"/>
      <c r="Y9" s="429"/>
      <c r="Z9" s="430"/>
      <c r="AC9" s="34"/>
    </row>
    <row r="10" spans="2:40" ht="22.5" customHeight="1" thickBot="1">
      <c r="B10" s="225" t="s">
        <v>1898</v>
      </c>
      <c r="C10" s="226"/>
      <c r="D10" s="434"/>
      <c r="E10" s="431"/>
      <c r="F10" s="432"/>
      <c r="G10" s="432"/>
      <c r="H10" s="432"/>
      <c r="I10" s="467"/>
      <c r="J10" s="432"/>
      <c r="K10" s="432"/>
      <c r="L10" s="468"/>
      <c r="M10" s="432"/>
      <c r="N10" s="432"/>
      <c r="O10" s="432"/>
      <c r="P10" s="432"/>
      <c r="Q10" s="454">
        <f>SUM(E10,I10,M10)</f>
        <v>0</v>
      </c>
      <c r="R10" s="455"/>
      <c r="S10" s="455"/>
      <c r="T10" s="455"/>
      <c r="U10" s="431"/>
      <c r="V10" s="432"/>
      <c r="W10" s="432"/>
      <c r="X10" s="432"/>
      <c r="Y10" s="432"/>
      <c r="Z10" s="433"/>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18" t="s">
        <v>1910</v>
      </c>
      <c r="C14" s="319"/>
      <c r="D14" s="319"/>
      <c r="E14" s="319"/>
      <c r="F14" s="319"/>
      <c r="G14" s="319"/>
      <c r="H14" s="319"/>
      <c r="I14" s="319"/>
      <c r="J14" s="319"/>
      <c r="K14" s="319"/>
      <c r="L14" s="319"/>
      <c r="M14" s="320"/>
      <c r="N14" s="327">
        <f>IFERROR(SUM(Q10,U10),"")</f>
        <v>0</v>
      </c>
      <c r="O14" s="328"/>
      <c r="P14" s="328"/>
      <c r="Q14" s="328"/>
      <c r="R14" s="329"/>
      <c r="S14" s="268" t="s">
        <v>10</v>
      </c>
      <c r="T14" s="317" t="s">
        <v>11</v>
      </c>
      <c r="U14" s="228" t="s">
        <v>12</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1"/>
      <c r="C15" s="322"/>
      <c r="D15" s="322"/>
      <c r="E15" s="322"/>
      <c r="F15" s="322"/>
      <c r="G15" s="322"/>
      <c r="H15" s="322"/>
      <c r="I15" s="322"/>
      <c r="J15" s="322"/>
      <c r="K15" s="322"/>
      <c r="L15" s="322"/>
      <c r="M15" s="323"/>
      <c r="N15" s="330"/>
      <c r="O15" s="331"/>
      <c r="P15" s="331"/>
      <c r="Q15" s="331"/>
      <c r="R15" s="332"/>
      <c r="S15" s="269"/>
      <c r="T15" s="317"/>
      <c r="U15" s="228"/>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4"/>
      <c r="C16" s="325"/>
      <c r="D16" s="325"/>
      <c r="E16" s="325"/>
      <c r="F16" s="325"/>
      <c r="G16" s="325"/>
      <c r="H16" s="325"/>
      <c r="I16" s="325"/>
      <c r="J16" s="325"/>
      <c r="K16" s="325"/>
      <c r="L16" s="325"/>
      <c r="M16" s="326"/>
      <c r="N16" s="333"/>
      <c r="O16" s="334"/>
      <c r="P16" s="334"/>
      <c r="Q16" s="334"/>
      <c r="R16" s="335"/>
      <c r="S16" s="270"/>
      <c r="T16" s="317"/>
      <c r="U16" s="228"/>
      <c r="V16" s="31"/>
      <c r="W16" s="275" t="s">
        <v>1885</v>
      </c>
      <c r="X16" s="275"/>
      <c r="Y16" s="275"/>
      <c r="Z16" s="275"/>
      <c r="AA16" s="275"/>
      <c r="AB16" s="275"/>
      <c r="AC16" s="275"/>
      <c r="AD16" s="40"/>
      <c r="AE16" s="31"/>
      <c r="AF16" s="31"/>
      <c r="AG16" s="31"/>
      <c r="AH16" s="31"/>
      <c r="AI16" s="31"/>
      <c r="AJ16" s="31"/>
      <c r="AK16" s="458" t="str">
        <f>IFERROR(IF(N17="","",IF(N17&gt;=N14,"○","×")),"")</f>
        <v/>
      </c>
    </row>
    <row r="17" spans="2:38" s="27" customFormat="1" ht="6.95" customHeight="1" thickBot="1">
      <c r="B17" s="318" t="s">
        <v>1909</v>
      </c>
      <c r="C17" s="319"/>
      <c r="D17" s="319"/>
      <c r="E17" s="319"/>
      <c r="F17" s="319"/>
      <c r="G17" s="319"/>
      <c r="H17" s="319"/>
      <c r="I17" s="319"/>
      <c r="J17" s="319"/>
      <c r="K17" s="319"/>
      <c r="L17" s="319"/>
      <c r="M17" s="320"/>
      <c r="N17" s="308"/>
      <c r="O17" s="309"/>
      <c r="P17" s="309"/>
      <c r="Q17" s="309"/>
      <c r="R17" s="310"/>
      <c r="S17" s="268" t="s">
        <v>10</v>
      </c>
      <c r="T17" s="317" t="s">
        <v>11</v>
      </c>
      <c r="U17" s="228" t="s">
        <v>13</v>
      </c>
      <c r="V17" s="31"/>
      <c r="W17" s="275"/>
      <c r="X17" s="275"/>
      <c r="Y17" s="275"/>
      <c r="Z17" s="275"/>
      <c r="AA17" s="275"/>
      <c r="AB17" s="275"/>
      <c r="AC17" s="275"/>
      <c r="AD17" s="40"/>
      <c r="AE17" s="31"/>
      <c r="AF17" s="31"/>
      <c r="AG17" s="31"/>
      <c r="AH17" s="31"/>
      <c r="AI17" s="31"/>
      <c r="AJ17" s="31"/>
      <c r="AK17" s="459"/>
    </row>
    <row r="18" spans="2:38" s="27" customFormat="1" ht="6.95" customHeight="1">
      <c r="B18" s="321"/>
      <c r="C18" s="322"/>
      <c r="D18" s="322"/>
      <c r="E18" s="322"/>
      <c r="F18" s="322"/>
      <c r="G18" s="322"/>
      <c r="H18" s="322"/>
      <c r="I18" s="322"/>
      <c r="J18" s="322"/>
      <c r="K18" s="322"/>
      <c r="L18" s="322"/>
      <c r="M18" s="323"/>
      <c r="N18" s="311"/>
      <c r="O18" s="312"/>
      <c r="P18" s="312"/>
      <c r="Q18" s="312"/>
      <c r="R18" s="313"/>
      <c r="S18" s="269"/>
      <c r="T18" s="317"/>
      <c r="U18" s="228"/>
      <c r="V18" s="31"/>
      <c r="W18" s="41"/>
      <c r="X18" s="41"/>
      <c r="Y18" s="41"/>
      <c r="Z18" s="41"/>
      <c r="AA18" s="41"/>
      <c r="AB18" s="41"/>
      <c r="AC18" s="41"/>
      <c r="AD18" s="41"/>
      <c r="AE18" s="31"/>
      <c r="AF18" s="31"/>
      <c r="AG18" s="31"/>
      <c r="AH18" s="31"/>
      <c r="AI18" s="31"/>
      <c r="AJ18" s="31"/>
      <c r="AK18" s="31"/>
      <c r="AL18" s="31"/>
    </row>
    <row r="19" spans="2:38" s="27" customFormat="1" ht="6.95" customHeight="1">
      <c r="B19" s="324"/>
      <c r="C19" s="325"/>
      <c r="D19" s="325"/>
      <c r="E19" s="325"/>
      <c r="F19" s="325"/>
      <c r="G19" s="325"/>
      <c r="H19" s="325"/>
      <c r="I19" s="325"/>
      <c r="J19" s="325"/>
      <c r="K19" s="325"/>
      <c r="L19" s="325"/>
      <c r="M19" s="326"/>
      <c r="N19" s="314"/>
      <c r="O19" s="315"/>
      <c r="P19" s="315"/>
      <c r="Q19" s="315"/>
      <c r="R19" s="316"/>
      <c r="S19" s="270"/>
      <c r="T19" s="317"/>
      <c r="U19" s="228"/>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452" t="s">
        <v>1903</v>
      </c>
      <c r="D22" s="452"/>
      <c r="E22" s="452"/>
      <c r="F22" s="452"/>
      <c r="G22" s="452"/>
      <c r="H22" s="452"/>
      <c r="I22" s="452"/>
      <c r="J22" s="452"/>
      <c r="K22" s="452"/>
      <c r="L22" s="452"/>
      <c r="M22" s="452"/>
      <c r="N22" s="452"/>
      <c r="O22" s="452"/>
      <c r="P22" s="452"/>
      <c r="Q22" s="452"/>
      <c r="R22" s="452"/>
      <c r="S22" s="452"/>
      <c r="T22" s="453"/>
      <c r="U22" s="454">
        <f>U23-U24</f>
        <v>0</v>
      </c>
      <c r="V22" s="455"/>
      <c r="W22" s="455"/>
      <c r="X22" s="455"/>
      <c r="Y22" s="455"/>
      <c r="Z22" s="456"/>
      <c r="AA22" s="105" t="s">
        <v>10</v>
      </c>
      <c r="AB22" s="106" t="s">
        <v>1904</v>
      </c>
      <c r="AC22" s="458" t="str">
        <f>IF(U25="","",IF(U22="","",IF(U22&gt;=U25,"○","×")))</f>
        <v>○</v>
      </c>
    </row>
    <row r="23" spans="2:38" ht="15" customHeight="1" thickBot="1">
      <c r="B23" s="480"/>
      <c r="C23" s="481" t="s">
        <v>1905</v>
      </c>
      <c r="D23" s="481"/>
      <c r="E23" s="481"/>
      <c r="F23" s="481"/>
      <c r="G23" s="481"/>
      <c r="H23" s="481"/>
      <c r="I23" s="481"/>
      <c r="J23" s="481"/>
      <c r="K23" s="481"/>
      <c r="L23" s="481"/>
      <c r="M23" s="481"/>
      <c r="N23" s="481"/>
      <c r="O23" s="481"/>
      <c r="P23" s="481"/>
      <c r="Q23" s="481"/>
      <c r="R23" s="481"/>
      <c r="S23" s="481"/>
      <c r="T23" s="437"/>
      <c r="U23" s="431"/>
      <c r="V23" s="432"/>
      <c r="W23" s="432"/>
      <c r="X23" s="432"/>
      <c r="Y23" s="432"/>
      <c r="Z23" s="433"/>
      <c r="AA23" s="105" t="s">
        <v>10</v>
      </c>
      <c r="AB23" s="106"/>
      <c r="AC23" s="503"/>
    </row>
    <row r="24" spans="2:38" ht="15.75" customHeight="1" thickBot="1">
      <c r="B24" s="480"/>
      <c r="C24" s="482" t="s">
        <v>1913</v>
      </c>
      <c r="D24" s="482"/>
      <c r="E24" s="482"/>
      <c r="F24" s="482"/>
      <c r="G24" s="482"/>
      <c r="H24" s="482"/>
      <c r="I24" s="482"/>
      <c r="J24" s="482"/>
      <c r="K24" s="482"/>
      <c r="L24" s="482"/>
      <c r="M24" s="482"/>
      <c r="N24" s="482"/>
      <c r="O24" s="482"/>
      <c r="P24" s="482"/>
      <c r="Q24" s="482"/>
      <c r="R24" s="482"/>
      <c r="S24" s="482"/>
      <c r="T24" s="483"/>
      <c r="U24" s="484">
        <f>N17</f>
        <v>0</v>
      </c>
      <c r="V24" s="485"/>
      <c r="W24" s="485"/>
      <c r="X24" s="485"/>
      <c r="Y24" s="485"/>
      <c r="Z24" s="486"/>
      <c r="AA24" s="107" t="s">
        <v>10</v>
      </c>
      <c r="AB24" s="106"/>
      <c r="AC24" s="503"/>
    </row>
    <row r="25" spans="2:38" ht="23.25" customHeight="1" thickBot="1">
      <c r="B25" s="104" t="s">
        <v>1906</v>
      </c>
      <c r="C25" s="487" t="s">
        <v>1907</v>
      </c>
      <c r="D25" s="488"/>
      <c r="E25" s="488"/>
      <c r="F25" s="488"/>
      <c r="G25" s="488"/>
      <c r="H25" s="488"/>
      <c r="I25" s="488"/>
      <c r="J25" s="488"/>
      <c r="K25" s="488"/>
      <c r="L25" s="488"/>
      <c r="M25" s="488"/>
      <c r="N25" s="488"/>
      <c r="O25" s="488"/>
      <c r="P25" s="488"/>
      <c r="Q25" s="488"/>
      <c r="R25" s="488"/>
      <c r="S25" s="488"/>
      <c r="T25" s="488"/>
      <c r="U25" s="454">
        <f>U26-U27-U28</f>
        <v>0</v>
      </c>
      <c r="V25" s="455"/>
      <c r="W25" s="455"/>
      <c r="X25" s="455"/>
      <c r="Y25" s="455"/>
      <c r="Z25" s="456"/>
      <c r="AA25" s="108" t="s">
        <v>10</v>
      </c>
      <c r="AB25" s="106" t="s">
        <v>1904</v>
      </c>
      <c r="AC25" s="459"/>
    </row>
    <row r="26" spans="2:38" ht="15" customHeight="1" thickBot="1">
      <c r="B26" s="435"/>
      <c r="C26" s="437" t="s">
        <v>1908</v>
      </c>
      <c r="D26" s="438"/>
      <c r="E26" s="438"/>
      <c r="F26" s="438"/>
      <c r="G26" s="438"/>
      <c r="H26" s="438"/>
      <c r="I26" s="438"/>
      <c r="J26" s="438"/>
      <c r="K26" s="438"/>
      <c r="L26" s="438"/>
      <c r="M26" s="438"/>
      <c r="N26" s="438"/>
      <c r="O26" s="438"/>
      <c r="P26" s="438"/>
      <c r="Q26" s="438"/>
      <c r="R26" s="438"/>
      <c r="S26" s="438"/>
      <c r="T26" s="439"/>
      <c r="U26" s="440"/>
      <c r="V26" s="441"/>
      <c r="W26" s="441"/>
      <c r="X26" s="441"/>
      <c r="Y26" s="441"/>
      <c r="Z26" s="442"/>
      <c r="AA26" s="105" t="s">
        <v>10</v>
      </c>
      <c r="AB26" s="109"/>
      <c r="AC26" s="109"/>
    </row>
    <row r="27" spans="2:38" ht="16.5" customHeight="1" thickBot="1">
      <c r="B27" s="435"/>
      <c r="C27" s="443" t="s">
        <v>1914</v>
      </c>
      <c r="D27" s="444"/>
      <c r="E27" s="444"/>
      <c r="F27" s="444"/>
      <c r="G27" s="444"/>
      <c r="H27" s="444"/>
      <c r="I27" s="444"/>
      <c r="J27" s="444"/>
      <c r="K27" s="444"/>
      <c r="L27" s="444"/>
      <c r="M27" s="444"/>
      <c r="N27" s="444"/>
      <c r="O27" s="444"/>
      <c r="P27" s="444"/>
      <c r="Q27" s="444"/>
      <c r="R27" s="444"/>
      <c r="S27" s="444"/>
      <c r="T27" s="445"/>
      <c r="U27" s="440"/>
      <c r="V27" s="441"/>
      <c r="W27" s="441"/>
      <c r="X27" s="441"/>
      <c r="Y27" s="441"/>
      <c r="Z27" s="442"/>
      <c r="AA27" s="105" t="s">
        <v>10</v>
      </c>
      <c r="AB27" s="109"/>
      <c r="AC27" s="109"/>
    </row>
    <row r="28" spans="2:38" ht="21.75" customHeight="1" thickBot="1">
      <c r="B28" s="436"/>
      <c r="C28" s="446" t="s">
        <v>2028</v>
      </c>
      <c r="D28" s="447"/>
      <c r="E28" s="447"/>
      <c r="F28" s="447"/>
      <c r="G28" s="447"/>
      <c r="H28" s="447"/>
      <c r="I28" s="447"/>
      <c r="J28" s="447"/>
      <c r="K28" s="447"/>
      <c r="L28" s="447"/>
      <c r="M28" s="447"/>
      <c r="N28" s="447"/>
      <c r="O28" s="447"/>
      <c r="P28" s="447"/>
      <c r="Q28" s="447"/>
      <c r="R28" s="447"/>
      <c r="S28" s="447"/>
      <c r="T28" s="448"/>
      <c r="U28" s="449"/>
      <c r="V28" s="450"/>
      <c r="W28" s="450"/>
      <c r="X28" s="450"/>
      <c r="Y28" s="450"/>
      <c r="Z28" s="451"/>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340" t="s">
        <v>1947</v>
      </c>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2015</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0</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2027</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0</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2" t="s">
        <v>1897</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457" t="s">
        <v>86</v>
      </c>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95"/>
      <c r="F52" s="496"/>
      <c r="G52" s="112" t="s">
        <v>41</v>
      </c>
      <c r="H52" s="495"/>
      <c r="I52" s="496"/>
      <c r="J52" s="112" t="s">
        <v>42</v>
      </c>
      <c r="K52" s="495"/>
      <c r="L52" s="496"/>
      <c r="M52" s="112" t="s">
        <v>43</v>
      </c>
      <c r="N52" s="111"/>
      <c r="O52" s="497" t="s">
        <v>44</v>
      </c>
      <c r="P52" s="497"/>
      <c r="Q52" s="497"/>
      <c r="R52" s="498"/>
      <c r="S52" s="498"/>
      <c r="T52" s="498"/>
      <c r="U52" s="498"/>
      <c r="V52" s="498"/>
      <c r="W52" s="498"/>
      <c r="X52" s="498"/>
      <c r="Y52" s="498"/>
      <c r="Z52" s="498"/>
      <c r="AA52" s="498"/>
      <c r="AB52" s="498"/>
      <c r="AC52" s="498"/>
      <c r="AD52" s="498"/>
      <c r="AE52" s="498"/>
      <c r="AF52" s="498"/>
      <c r="AG52" s="498"/>
      <c r="AH52" s="498"/>
      <c r="AI52" s="498"/>
      <c r="AJ52" s="113"/>
      <c r="AK52" s="65"/>
    </row>
    <row r="53" spans="2:37">
      <c r="B53" s="62"/>
      <c r="C53" s="114"/>
      <c r="D53" s="112"/>
      <c r="E53" s="112"/>
      <c r="F53" s="112"/>
      <c r="G53" s="112"/>
      <c r="H53" s="112"/>
      <c r="I53" s="112"/>
      <c r="J53" s="112"/>
      <c r="K53" s="112"/>
      <c r="L53" s="112"/>
      <c r="M53" s="112"/>
      <c r="N53" s="112"/>
      <c r="O53" s="499" t="s">
        <v>45</v>
      </c>
      <c r="P53" s="499"/>
      <c r="Q53" s="499"/>
      <c r="R53" s="500" t="s">
        <v>46</v>
      </c>
      <c r="S53" s="500"/>
      <c r="T53" s="501"/>
      <c r="U53" s="501"/>
      <c r="V53" s="501"/>
      <c r="W53" s="501"/>
      <c r="X53" s="501"/>
      <c r="Y53" s="502" t="s">
        <v>47</v>
      </c>
      <c r="Z53" s="502"/>
      <c r="AA53" s="501"/>
      <c r="AB53" s="501"/>
      <c r="AC53" s="501"/>
      <c r="AD53" s="501"/>
      <c r="AE53" s="501"/>
      <c r="AF53" s="501"/>
      <c r="AG53" s="501"/>
      <c r="AH53" s="501"/>
      <c r="AI53" s="501"/>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2" t="s">
        <v>44</v>
      </c>
      <c r="C57" s="272"/>
      <c r="D57" s="272"/>
      <c r="E57" s="343" t="s">
        <v>1875</v>
      </c>
      <c r="F57" s="343"/>
      <c r="G57" s="343"/>
      <c r="H57" s="509" t="str">
        <f>IF('別紙様式7-1（計画書）'!H63="","",'別紙様式7-1（計画書）'!H63)</f>
        <v/>
      </c>
      <c r="I57" s="509"/>
      <c r="J57" s="509"/>
      <c r="K57" s="509"/>
      <c r="L57" s="509"/>
      <c r="M57" s="509"/>
      <c r="N57" s="509"/>
      <c r="O57" s="509"/>
      <c r="P57" s="509"/>
      <c r="Q57" s="509"/>
      <c r="R57" s="272" t="s">
        <v>1876</v>
      </c>
      <c r="S57" s="272"/>
      <c r="T57" s="272"/>
      <c r="U57" s="71" t="s">
        <v>1877</v>
      </c>
      <c r="V57" s="489" t="str">
        <f>IF('別紙様式7-1（計画書）'!V63="","",'別紙様式7-1（計画書）'!V63)</f>
        <v/>
      </c>
      <c r="W57" s="489"/>
      <c r="X57" s="72" t="s">
        <v>1878</v>
      </c>
      <c r="Y57" s="489" t="str">
        <f>IF('別紙様式7-1（計画書）'!Y63="","",'別紙様式7-1（計画書）'!Y63)</f>
        <v/>
      </c>
      <c r="Z57" s="490"/>
      <c r="AG57" s="36"/>
      <c r="AH57" s="36"/>
      <c r="AI57" s="36"/>
    </row>
    <row r="58" spans="2:37">
      <c r="B58" s="272"/>
      <c r="C58" s="272"/>
      <c r="D58" s="272"/>
      <c r="E58" s="346" t="s">
        <v>1879</v>
      </c>
      <c r="F58" s="346"/>
      <c r="G58" s="346"/>
      <c r="H58" s="491" t="str">
        <f>IF('別紙様式7-1（計画書）'!H64="","",'別紙様式7-1（計画書）'!H64)</f>
        <v/>
      </c>
      <c r="I58" s="491"/>
      <c r="J58" s="491"/>
      <c r="K58" s="491"/>
      <c r="L58" s="491"/>
      <c r="M58" s="491"/>
      <c r="N58" s="491"/>
      <c r="O58" s="491"/>
      <c r="P58" s="491"/>
      <c r="Q58" s="491"/>
      <c r="R58" s="272"/>
      <c r="S58" s="272"/>
      <c r="T58" s="272"/>
      <c r="U58" s="492" t="str">
        <f>IF('別紙様式7-1（計画書）'!U64="","",'別紙様式7-1（計画書）'!U64)</f>
        <v/>
      </c>
      <c r="V58" s="493"/>
      <c r="W58" s="493"/>
      <c r="X58" s="493"/>
      <c r="Y58" s="493"/>
      <c r="Z58" s="493"/>
      <c r="AA58" s="493"/>
      <c r="AB58" s="493"/>
      <c r="AC58" s="493"/>
      <c r="AD58" s="493"/>
      <c r="AE58" s="493"/>
      <c r="AF58" s="493"/>
      <c r="AG58" s="493"/>
      <c r="AH58" s="493"/>
      <c r="AI58" s="493"/>
      <c r="AJ58" s="493"/>
      <c r="AK58" s="494"/>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2" t="s">
        <v>1880</v>
      </c>
      <c r="C60" s="272"/>
      <c r="D60" s="272"/>
      <c r="E60" s="272" t="s">
        <v>46</v>
      </c>
      <c r="F60" s="272"/>
      <c r="G60" s="272"/>
      <c r="H60" s="507" t="str">
        <f>IF('別紙様式7-1（計画書）'!H66="","",'別紙様式7-1（計画書）'!H66)</f>
        <v/>
      </c>
      <c r="I60" s="507"/>
      <c r="J60" s="507"/>
      <c r="K60" s="507"/>
      <c r="L60" s="507"/>
      <c r="M60" s="507"/>
      <c r="N60" s="507"/>
      <c r="O60" s="272" t="s">
        <v>1881</v>
      </c>
      <c r="P60" s="272"/>
      <c r="Q60" s="272"/>
      <c r="R60" s="343" t="s">
        <v>1875</v>
      </c>
      <c r="S60" s="343"/>
      <c r="T60" s="343"/>
      <c r="U60" s="509" t="str">
        <f>IF('別紙様式7-1（計画書）'!U66="","",'別紙様式7-1（計画書）'!U66)</f>
        <v/>
      </c>
      <c r="V60" s="509"/>
      <c r="W60" s="509"/>
      <c r="X60" s="509"/>
      <c r="Y60" s="509"/>
      <c r="Z60" s="509"/>
      <c r="AA60" s="509"/>
      <c r="AB60" s="357" t="s">
        <v>1882</v>
      </c>
      <c r="AC60" s="358"/>
      <c r="AD60" s="358"/>
      <c r="AE60" s="359"/>
      <c r="AF60" s="507" t="str">
        <f>IF('別紙様式7-1（計画書）'!AF66="","",'別紙様式7-1（計画書）'!AF66)</f>
        <v/>
      </c>
      <c r="AG60" s="507"/>
      <c r="AH60" s="507"/>
      <c r="AI60" s="507"/>
      <c r="AJ60" s="507"/>
      <c r="AK60" s="507"/>
    </row>
    <row r="61" spans="2:37">
      <c r="B61" s="272"/>
      <c r="C61" s="272"/>
      <c r="D61" s="272"/>
      <c r="E61" s="272" t="s">
        <v>47</v>
      </c>
      <c r="F61" s="272"/>
      <c r="G61" s="272"/>
      <c r="H61" s="507" t="str">
        <f>IF('別紙様式7-1（計画書）'!H67="","",'別紙様式7-1（計画書）'!H67)</f>
        <v/>
      </c>
      <c r="I61" s="507"/>
      <c r="J61" s="507"/>
      <c r="K61" s="507"/>
      <c r="L61" s="507"/>
      <c r="M61" s="507"/>
      <c r="N61" s="507"/>
      <c r="O61" s="272"/>
      <c r="P61" s="272"/>
      <c r="Q61" s="272"/>
      <c r="R61" s="346" t="s">
        <v>47</v>
      </c>
      <c r="S61" s="346"/>
      <c r="T61" s="346"/>
      <c r="U61" s="508" t="str">
        <f>IF('別紙様式7-1（計画書）'!U67="","",'別紙様式7-1（計画書）'!U67)</f>
        <v/>
      </c>
      <c r="V61" s="508"/>
      <c r="W61" s="508"/>
      <c r="X61" s="508"/>
      <c r="Y61" s="508"/>
      <c r="Z61" s="508"/>
      <c r="AA61" s="508"/>
      <c r="AB61" s="357" t="s">
        <v>1883</v>
      </c>
      <c r="AC61" s="358"/>
      <c r="AD61" s="358"/>
      <c r="AE61" s="359"/>
      <c r="AF61" s="507" t="str">
        <f>IF('別紙様式7-1（計画書）'!AF67="","",'別紙様式7-1（計画書）'!AF67)</f>
        <v/>
      </c>
      <c r="AG61" s="507"/>
      <c r="AH61" s="507"/>
      <c r="AI61" s="507"/>
      <c r="AJ61" s="507"/>
      <c r="AK61" s="507"/>
    </row>
    <row r="63" spans="2:37" ht="33" customHeight="1" thickBot="1">
      <c r="B63" s="340" t="s">
        <v>2030</v>
      </c>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row>
    <row r="64" spans="2:37" ht="14.25" thickBot="1">
      <c r="B64" s="420" t="s">
        <v>16</v>
      </c>
      <c r="C64" s="421"/>
      <c r="D64" s="421"/>
      <c r="E64" s="422"/>
      <c r="F64" s="504" t="s">
        <v>17</v>
      </c>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6"/>
      <c r="AK64" s="77" t="str">
        <f>IFERROR(IF(COUNTIF(AM65:AM89,TRUE)&gt;=1,"○","×"),"")</f>
        <v>×</v>
      </c>
    </row>
    <row r="65" spans="2:39" ht="13.5" customHeight="1">
      <c r="B65" s="371" t="s">
        <v>18</v>
      </c>
      <c r="C65" s="372"/>
      <c r="D65" s="372"/>
      <c r="E65" s="401"/>
      <c r="F65" s="78"/>
      <c r="G65" s="413" t="s">
        <v>2019</v>
      </c>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4"/>
      <c r="AM65" s="101" t="b">
        <v>0</v>
      </c>
    </row>
    <row r="66" spans="2:39" ht="13.5" customHeight="1">
      <c r="B66" s="373"/>
      <c r="C66" s="374"/>
      <c r="D66" s="374"/>
      <c r="E66" s="403"/>
      <c r="F66" s="79"/>
      <c r="G66" s="417" t="s">
        <v>19</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181"/>
      <c r="AM66" s="101" t="b">
        <v>0</v>
      </c>
    </row>
    <row r="67" spans="2:39" ht="21" customHeight="1">
      <c r="B67" s="373"/>
      <c r="C67" s="374"/>
      <c r="D67" s="374"/>
      <c r="E67" s="403"/>
      <c r="F67" s="79"/>
      <c r="G67" s="417" t="s">
        <v>20</v>
      </c>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181"/>
      <c r="AM67" s="101" t="b">
        <v>0</v>
      </c>
    </row>
    <row r="68" spans="2:39" ht="13.5" customHeight="1">
      <c r="B68" s="375"/>
      <c r="C68" s="376"/>
      <c r="D68" s="376"/>
      <c r="E68" s="404"/>
      <c r="F68" s="80"/>
      <c r="G68" s="419" t="s">
        <v>2020</v>
      </c>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182"/>
      <c r="AM68" s="101" t="b">
        <v>0</v>
      </c>
    </row>
    <row r="69" spans="2:39" ht="32.25" customHeight="1">
      <c r="B69" s="371" t="s">
        <v>21</v>
      </c>
      <c r="C69" s="372"/>
      <c r="D69" s="372"/>
      <c r="E69" s="401"/>
      <c r="F69" s="81"/>
      <c r="G69" s="377" t="s">
        <v>2021</v>
      </c>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80"/>
      <c r="AM69" s="101" t="b">
        <v>0</v>
      </c>
    </row>
    <row r="70" spans="2:39" ht="13.5" customHeight="1">
      <c r="B70" s="373"/>
      <c r="C70" s="374"/>
      <c r="D70" s="374"/>
      <c r="E70" s="403"/>
      <c r="F70" s="79"/>
      <c r="G70" s="417" t="s">
        <v>22</v>
      </c>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183"/>
      <c r="AM70" s="101" t="b">
        <v>0</v>
      </c>
    </row>
    <row r="71" spans="2:39" ht="13.5" customHeight="1">
      <c r="B71" s="373"/>
      <c r="C71" s="374"/>
      <c r="D71" s="374"/>
      <c r="E71" s="403"/>
      <c r="F71" s="79"/>
      <c r="G71" s="417" t="s">
        <v>23</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181"/>
      <c r="AM71" s="101" t="b">
        <v>0</v>
      </c>
    </row>
    <row r="72" spans="2:39" ht="13.5" customHeight="1">
      <c r="B72" s="375"/>
      <c r="C72" s="376"/>
      <c r="D72" s="376"/>
      <c r="E72" s="404"/>
      <c r="F72" s="82"/>
      <c r="G72" s="369" t="s">
        <v>24</v>
      </c>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416"/>
      <c r="AM72" s="101" t="b">
        <v>0</v>
      </c>
    </row>
    <row r="73" spans="2:39" ht="13.5" customHeight="1">
      <c r="B73" s="371" t="s">
        <v>25</v>
      </c>
      <c r="C73" s="372"/>
      <c r="D73" s="372"/>
      <c r="E73" s="401"/>
      <c r="F73" s="83"/>
      <c r="G73" s="418" t="s">
        <v>26</v>
      </c>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183"/>
      <c r="AM73" s="101" t="b">
        <v>0</v>
      </c>
    </row>
    <row r="74" spans="2:39" ht="26.25" customHeight="1">
      <c r="B74" s="373"/>
      <c r="C74" s="402"/>
      <c r="D74" s="402"/>
      <c r="E74" s="403"/>
      <c r="F74" s="79"/>
      <c r="G74" s="417" t="s">
        <v>27</v>
      </c>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181"/>
      <c r="AM74" s="101" t="b">
        <v>0</v>
      </c>
    </row>
    <row r="75" spans="2:39" ht="13.5" customHeight="1">
      <c r="B75" s="373"/>
      <c r="C75" s="402"/>
      <c r="D75" s="402"/>
      <c r="E75" s="403"/>
      <c r="F75" s="79"/>
      <c r="G75" s="417" t="s">
        <v>28</v>
      </c>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181"/>
      <c r="AM75" s="101" t="b">
        <v>0</v>
      </c>
    </row>
    <row r="76" spans="2:39" ht="14.25" customHeight="1">
      <c r="B76" s="373"/>
      <c r="C76" s="402"/>
      <c r="D76" s="402"/>
      <c r="E76" s="403"/>
      <c r="F76" s="79"/>
      <c r="G76" s="378" t="s">
        <v>29</v>
      </c>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181"/>
      <c r="AM76" s="101" t="b">
        <v>0</v>
      </c>
    </row>
    <row r="77" spans="2:39" ht="14.25" customHeight="1">
      <c r="B77" s="375"/>
      <c r="C77" s="376"/>
      <c r="D77" s="376"/>
      <c r="E77" s="404"/>
      <c r="F77" s="180"/>
      <c r="G77" s="405" t="s">
        <v>2022</v>
      </c>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6"/>
      <c r="AM77" s="101" t="b">
        <v>0</v>
      </c>
    </row>
    <row r="78" spans="2:39" ht="24.75" customHeight="1">
      <c r="B78" s="371" t="s">
        <v>30</v>
      </c>
      <c r="C78" s="372"/>
      <c r="D78" s="372"/>
      <c r="E78" s="401"/>
      <c r="F78" s="81"/>
      <c r="G78" s="415" t="s">
        <v>2023</v>
      </c>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183"/>
      <c r="AM78" s="101" t="b">
        <v>0</v>
      </c>
    </row>
    <row r="79" spans="2:39" ht="27" customHeight="1">
      <c r="B79" s="373"/>
      <c r="C79" s="374"/>
      <c r="D79" s="374"/>
      <c r="E79" s="403"/>
      <c r="F79" s="79"/>
      <c r="G79" s="378" t="s">
        <v>31</v>
      </c>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183"/>
      <c r="AM79" s="101" t="b">
        <v>0</v>
      </c>
    </row>
    <row r="80" spans="2:39" ht="13.5" customHeight="1">
      <c r="B80" s="373"/>
      <c r="C80" s="374"/>
      <c r="D80" s="374"/>
      <c r="E80" s="403"/>
      <c r="F80" s="79"/>
      <c r="G80" s="378" t="s">
        <v>32</v>
      </c>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184"/>
      <c r="AM80" s="101" t="b">
        <v>0</v>
      </c>
    </row>
    <row r="81" spans="2:39" ht="13.5" customHeight="1">
      <c r="B81" s="375"/>
      <c r="C81" s="376"/>
      <c r="D81" s="376"/>
      <c r="E81" s="404"/>
      <c r="F81" s="82"/>
      <c r="G81" s="369" t="s">
        <v>33</v>
      </c>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416"/>
      <c r="AM81" s="101" t="b">
        <v>0</v>
      </c>
    </row>
    <row r="82" spans="2:39" ht="21.75" customHeight="1">
      <c r="B82" s="371" t="s">
        <v>34</v>
      </c>
      <c r="C82" s="372"/>
      <c r="D82" s="372"/>
      <c r="E82" s="401"/>
      <c r="F82" s="83"/>
      <c r="G82" s="377" t="s">
        <v>35</v>
      </c>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7"/>
      <c r="AG82" s="377"/>
      <c r="AH82" s="377"/>
      <c r="AI82" s="377"/>
      <c r="AJ82" s="377"/>
      <c r="AK82" s="183"/>
      <c r="AM82" s="101" t="b">
        <v>0</v>
      </c>
    </row>
    <row r="83" spans="2:39" ht="24" customHeight="1">
      <c r="B83" s="373"/>
      <c r="C83" s="374"/>
      <c r="D83" s="374"/>
      <c r="E83" s="403"/>
      <c r="F83" s="79"/>
      <c r="G83" s="378" t="s">
        <v>36</v>
      </c>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181"/>
      <c r="AM83" s="101" t="b">
        <v>0</v>
      </c>
    </row>
    <row r="84" spans="2:39" ht="23.25" customHeight="1">
      <c r="B84" s="373"/>
      <c r="C84" s="374"/>
      <c r="D84" s="374"/>
      <c r="E84" s="403"/>
      <c r="F84" s="79"/>
      <c r="G84" s="378" t="s">
        <v>37</v>
      </c>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181"/>
      <c r="AM84" s="101" t="b">
        <v>0</v>
      </c>
    </row>
    <row r="85" spans="2:39" ht="13.5" customHeight="1">
      <c r="B85" s="375"/>
      <c r="C85" s="376"/>
      <c r="D85" s="376"/>
      <c r="E85" s="404"/>
      <c r="F85" s="82"/>
      <c r="G85" s="369" t="s">
        <v>38</v>
      </c>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185"/>
      <c r="AM85" s="101" t="b">
        <v>0</v>
      </c>
    </row>
    <row r="86" spans="2:39" ht="23.25" customHeight="1">
      <c r="B86" s="371" t="s">
        <v>39</v>
      </c>
      <c r="C86" s="372"/>
      <c r="D86" s="372"/>
      <c r="E86" s="401"/>
      <c r="F86" s="83"/>
      <c r="G86" s="377" t="s">
        <v>2024</v>
      </c>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80"/>
      <c r="AM86" s="101" t="b">
        <v>0</v>
      </c>
    </row>
    <row r="87" spans="2:39" ht="13.5" customHeight="1">
      <c r="B87" s="373"/>
      <c r="C87" s="374"/>
      <c r="D87" s="374"/>
      <c r="E87" s="403"/>
      <c r="F87" s="79"/>
      <c r="G87" s="378" t="s">
        <v>40</v>
      </c>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181"/>
      <c r="AM87" s="101" t="b">
        <v>0</v>
      </c>
    </row>
    <row r="88" spans="2:39" ht="13.5" customHeight="1">
      <c r="B88" s="373"/>
      <c r="C88" s="374"/>
      <c r="D88" s="374"/>
      <c r="E88" s="403"/>
      <c r="F88" s="79"/>
      <c r="G88" s="378" t="s">
        <v>2025</v>
      </c>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181"/>
      <c r="AM88" s="101" t="b">
        <v>0</v>
      </c>
    </row>
    <row r="89" spans="2:39" ht="14.25" customHeight="1" thickBot="1">
      <c r="B89" s="375"/>
      <c r="C89" s="376"/>
      <c r="D89" s="376"/>
      <c r="E89" s="404"/>
      <c r="F89" s="84"/>
      <c r="G89" s="381" t="s">
        <v>2026</v>
      </c>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186"/>
      <c r="AM89" s="101" t="b">
        <v>0</v>
      </c>
    </row>
    <row r="165" spans="39:39">
      <c r="AM165" s="28" t="b">
        <v>0</v>
      </c>
    </row>
  </sheetData>
  <sheetProtection formatCells="0" autoFilter="0"/>
  <mergeCells count="130">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23:B24"/>
    <mergeCell ref="C23:T23"/>
    <mergeCell ref="U23:Z23"/>
    <mergeCell ref="C24:T24"/>
    <mergeCell ref="U24:Z24"/>
    <mergeCell ref="C25:T25"/>
    <mergeCell ref="U25:Z25"/>
    <mergeCell ref="S17:S19"/>
    <mergeCell ref="T17:T19"/>
    <mergeCell ref="U17:U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133350</xdr:colOff>
                    <xdr:row>75</xdr:row>
                    <xdr:rowOff>180975</xdr:rowOff>
                  </from>
                  <to>
                    <xdr:col>6</xdr:col>
                    <xdr:colOff>9525</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1959</v>
      </c>
      <c r="B3" s="4"/>
      <c r="C3" s="4"/>
      <c r="D3" s="4"/>
      <c r="E3" s="4"/>
      <c r="F3" s="4"/>
      <c r="G3" s="4"/>
      <c r="H3" s="4"/>
      <c r="I3" s="4"/>
    </row>
    <row r="4" spans="1:9" ht="51.75" customHeight="1">
      <c r="A4" s="20" t="s">
        <v>54</v>
      </c>
      <c r="B4" s="7" t="s">
        <v>55</v>
      </c>
      <c r="C4" s="7" t="s">
        <v>56</v>
      </c>
      <c r="D4" s="518" t="s">
        <v>57</v>
      </c>
      <c r="E4" s="519"/>
      <c r="F4" s="7" t="s">
        <v>58</v>
      </c>
      <c r="G4" s="9" t="s">
        <v>59</v>
      </c>
      <c r="H4" s="9" t="s">
        <v>60</v>
      </c>
      <c r="I4" s="9" t="s">
        <v>61</v>
      </c>
    </row>
    <row r="5" spans="1:9" ht="118.5" customHeight="1">
      <c r="A5" s="8" t="s">
        <v>62</v>
      </c>
      <c r="B5" s="21" t="s">
        <v>63</v>
      </c>
      <c r="C5" s="22" t="s">
        <v>64</v>
      </c>
      <c r="D5" s="520" t="s">
        <v>1916</v>
      </c>
      <c r="E5" s="521"/>
      <c r="F5" s="22" t="s">
        <v>1917</v>
      </c>
      <c r="G5" s="22" t="s">
        <v>65</v>
      </c>
      <c r="H5" s="22" t="s">
        <v>1918</v>
      </c>
      <c r="I5" s="22" t="s">
        <v>1919</v>
      </c>
    </row>
    <row r="6" spans="1:9" ht="135.75" customHeight="1">
      <c r="A6" s="8" t="s">
        <v>62</v>
      </c>
      <c r="B6" s="21" t="s">
        <v>66</v>
      </c>
      <c r="C6" s="22" t="s">
        <v>1920</v>
      </c>
      <c r="D6" s="520" t="s">
        <v>1921</v>
      </c>
      <c r="E6" s="521"/>
      <c r="F6" s="22" t="s">
        <v>1922</v>
      </c>
      <c r="G6" s="22" t="s">
        <v>67</v>
      </c>
      <c r="H6" s="22" t="s">
        <v>1923</v>
      </c>
      <c r="I6" s="22" t="s">
        <v>1919</v>
      </c>
    </row>
    <row r="7" spans="1:9" ht="175.5" customHeight="1">
      <c r="A7" s="8" t="s">
        <v>68</v>
      </c>
      <c r="B7" s="21" t="s">
        <v>69</v>
      </c>
      <c r="C7" s="22" t="s">
        <v>1924</v>
      </c>
      <c r="D7" s="520" t="s">
        <v>1925</v>
      </c>
      <c r="E7" s="521"/>
      <c r="F7" s="22" t="s">
        <v>1926</v>
      </c>
      <c r="G7" s="22" t="s">
        <v>70</v>
      </c>
      <c r="H7" s="22" t="s">
        <v>1927</v>
      </c>
      <c r="I7" s="22" t="s">
        <v>1928</v>
      </c>
    </row>
    <row r="8" spans="1:9" ht="155.25" customHeight="1">
      <c r="A8" s="8" t="s">
        <v>71</v>
      </c>
      <c r="B8" s="20"/>
      <c r="C8" s="22" t="s">
        <v>2011</v>
      </c>
      <c r="D8" s="520" t="s">
        <v>1929</v>
      </c>
      <c r="E8" s="521"/>
      <c r="F8" s="22" t="s">
        <v>1930</v>
      </c>
      <c r="G8" s="22" t="s">
        <v>72</v>
      </c>
      <c r="H8" s="22" t="s">
        <v>1931</v>
      </c>
      <c r="I8" s="22" t="s">
        <v>1932</v>
      </c>
    </row>
    <row r="9" spans="1:9" ht="150.75" customHeight="1">
      <c r="A9" s="8" t="s">
        <v>73</v>
      </c>
      <c r="B9" s="20"/>
      <c r="C9" s="22" t="s">
        <v>2012</v>
      </c>
      <c r="D9" s="520" t="s">
        <v>1933</v>
      </c>
      <c r="E9" s="521"/>
      <c r="F9" s="22" t="s">
        <v>1934</v>
      </c>
      <c r="G9" s="22" t="s">
        <v>74</v>
      </c>
      <c r="H9" s="22" t="s">
        <v>1935</v>
      </c>
      <c r="I9" s="22" t="s">
        <v>1936</v>
      </c>
    </row>
    <row r="10" spans="1:9" ht="78" customHeight="1">
      <c r="A10" s="517" t="s">
        <v>2029</v>
      </c>
      <c r="B10" s="517"/>
      <c r="C10" s="517"/>
      <c r="D10" s="517"/>
      <c r="E10" s="517"/>
      <c r="F10" s="517"/>
      <c r="G10" s="517"/>
      <c r="H10" s="517"/>
      <c r="I10" s="517"/>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1972</v>
      </c>
      <c r="B15" s="4"/>
      <c r="C15" s="24"/>
      <c r="D15" s="24"/>
      <c r="E15" s="4"/>
      <c r="F15" s="4"/>
      <c r="G15" s="4"/>
      <c r="H15" s="4"/>
      <c r="I15" s="4"/>
    </row>
    <row r="16" spans="1:9" ht="27.75" customHeight="1">
      <c r="A16" s="13"/>
      <c r="B16" s="4"/>
      <c r="C16" s="12"/>
      <c r="D16" s="4"/>
      <c r="E16" s="4"/>
      <c r="F16" s="4"/>
      <c r="G16" s="4"/>
      <c r="H16" s="4"/>
      <c r="I16" s="4"/>
    </row>
    <row r="17" spans="1:9" ht="51" customHeight="1">
      <c r="A17" s="514" t="s">
        <v>1960</v>
      </c>
      <c r="B17" s="515"/>
      <c r="C17" s="16" t="s">
        <v>56</v>
      </c>
      <c r="D17" s="17" t="s">
        <v>1971</v>
      </c>
      <c r="E17" s="17" t="s">
        <v>1962</v>
      </c>
      <c r="F17" s="17" t="s">
        <v>1961</v>
      </c>
      <c r="G17" s="11"/>
      <c r="H17" s="11"/>
      <c r="I17" s="11"/>
    </row>
    <row r="18" spans="1:9" ht="115.5" customHeight="1">
      <c r="A18" s="516" t="s">
        <v>1963</v>
      </c>
      <c r="B18" s="515"/>
      <c r="C18" s="18" t="s">
        <v>1924</v>
      </c>
      <c r="D18" s="18" t="s">
        <v>1927</v>
      </c>
      <c r="E18" s="18" t="s">
        <v>1966</v>
      </c>
      <c r="F18" s="18" t="s">
        <v>1967</v>
      </c>
      <c r="G18" s="11"/>
      <c r="H18" s="11"/>
      <c r="I18" s="11"/>
    </row>
    <row r="19" spans="1:9" ht="105.75" customHeight="1">
      <c r="A19" s="516" t="s">
        <v>1964</v>
      </c>
      <c r="B19" s="515"/>
      <c r="C19" s="18" t="s">
        <v>2011</v>
      </c>
      <c r="D19" s="18" t="s">
        <v>1931</v>
      </c>
      <c r="E19" s="18" t="s">
        <v>1968</v>
      </c>
      <c r="F19" s="19" t="s">
        <v>1970</v>
      </c>
      <c r="G19" s="4"/>
      <c r="H19" s="4"/>
      <c r="I19" s="4"/>
    </row>
    <row r="20" spans="1:9" ht="95.25" customHeight="1">
      <c r="A20" s="516" t="s">
        <v>1965</v>
      </c>
      <c r="B20" s="515"/>
      <c r="C20" s="18" t="s">
        <v>2012</v>
      </c>
      <c r="D20" s="18" t="s">
        <v>1935</v>
      </c>
      <c r="E20" s="18" t="s">
        <v>1969</v>
      </c>
      <c r="F20" s="19" t="s">
        <v>1970</v>
      </c>
      <c r="G20" s="4"/>
      <c r="H20" s="4"/>
      <c r="I20" s="4"/>
    </row>
    <row r="21" spans="1:9" ht="15.75" customHeight="1">
      <c r="A21" s="4"/>
      <c r="B21" s="4"/>
      <c r="C21" s="4"/>
      <c r="D21" s="4"/>
      <c r="E21" s="4"/>
      <c r="F21" s="4"/>
      <c r="G21" s="4"/>
      <c r="H21" s="4"/>
      <c r="I21" s="4"/>
    </row>
    <row r="22" spans="1:9" ht="97.5" customHeight="1">
      <c r="A22" s="510" t="s">
        <v>2029</v>
      </c>
      <c r="B22" s="510"/>
      <c r="C22" s="510"/>
      <c r="D22" s="510"/>
      <c r="E22" s="510"/>
      <c r="F22" s="510"/>
      <c r="G22" s="510"/>
      <c r="H22" s="510"/>
      <c r="I22" s="510"/>
    </row>
    <row r="23" spans="1:9" ht="40.5" customHeight="1">
      <c r="A23" s="23" t="s">
        <v>79</v>
      </c>
      <c r="B23" s="23"/>
      <c r="C23" s="23"/>
      <c r="D23" s="23"/>
      <c r="E23" s="23"/>
      <c r="F23" s="23"/>
      <c r="G23" s="23"/>
      <c r="H23" s="23"/>
      <c r="I23" s="23"/>
    </row>
    <row r="24" spans="1:9" ht="77.25" customHeight="1">
      <c r="A24" s="511" t="s">
        <v>2031</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6"/>
  <printOptions horizontalCentered="1"/>
  <pageMargins left="0.59055118110236227" right="0.59055118110236227" top="0.86614173228346458" bottom="0.39370078740157483" header="0.39370078740157483" footer="0.39370078740157483"/>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5"/>
  <cols>
    <col min="1" max="1" width="42.625" style="116" customWidth="1"/>
    <col min="2" max="15" width="8" style="116" customWidth="1"/>
    <col min="16" max="16" width="16.625" style="116" customWidth="1"/>
    <col min="17" max="19" width="9" style="116"/>
    <col min="20" max="20" width="28" style="116" customWidth="1"/>
    <col min="21" max="16384" width="9" style="116"/>
  </cols>
  <sheetData>
    <row r="1" spans="1:15" ht="14.25" thickBot="1">
      <c r="A1" s="115" t="s">
        <v>1856</v>
      </c>
      <c r="B1" s="115"/>
      <c r="C1" s="115"/>
      <c r="D1" s="115"/>
      <c r="E1" s="115"/>
      <c r="O1" s="129"/>
    </row>
    <row r="2" spans="1:15">
      <c r="A2" s="528" t="s">
        <v>1857</v>
      </c>
      <c r="B2" s="531" t="s">
        <v>2007</v>
      </c>
      <c r="C2" s="532"/>
      <c r="D2" s="532"/>
      <c r="E2" s="533"/>
      <c r="F2" s="534" t="s">
        <v>2008</v>
      </c>
      <c r="G2" s="535"/>
      <c r="H2" s="536"/>
      <c r="I2" s="528" t="s">
        <v>2009</v>
      </c>
      <c r="J2" s="537"/>
      <c r="K2" s="539" t="s">
        <v>2010</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3.25"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1973</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1974</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1975</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1976</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1977</v>
      </c>
      <c r="B9" s="144">
        <v>8.8999999999999996E-2</v>
      </c>
      <c r="C9" s="145">
        <v>6.5000000000000002E-2</v>
      </c>
      <c r="D9" s="145">
        <v>3.5999999999999997E-2</v>
      </c>
      <c r="E9" s="146">
        <v>0</v>
      </c>
      <c r="F9" s="147">
        <v>6.0999999999999999E-2</v>
      </c>
      <c r="G9" s="149" t="s">
        <v>1978</v>
      </c>
      <c r="H9" s="148">
        <v>0</v>
      </c>
      <c r="I9" s="144">
        <v>4.4999999999999998E-2</v>
      </c>
      <c r="J9" s="146">
        <v>0</v>
      </c>
      <c r="K9" s="144">
        <v>0.223</v>
      </c>
      <c r="L9" s="149" t="s">
        <v>1978</v>
      </c>
      <c r="M9" s="145">
        <v>0.16200000000000001</v>
      </c>
      <c r="N9" s="145">
        <v>0.13800000000000001</v>
      </c>
      <c r="O9" s="129"/>
    </row>
    <row r="10" spans="1:15">
      <c r="A10" s="176" t="s">
        <v>1979</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1980</v>
      </c>
      <c r="B11" s="144">
        <v>8.5999999999999993E-2</v>
      </c>
      <c r="C11" s="145">
        <v>6.3E-2</v>
      </c>
      <c r="D11" s="145">
        <v>3.5000000000000003E-2</v>
      </c>
      <c r="E11" s="146">
        <v>0</v>
      </c>
      <c r="F11" s="147">
        <v>2.1000000000000001E-2</v>
      </c>
      <c r="G11" s="149" t="s">
        <v>1978</v>
      </c>
      <c r="H11" s="148">
        <v>0</v>
      </c>
      <c r="I11" s="144">
        <v>2.8000000000000001E-2</v>
      </c>
      <c r="J11" s="146">
        <v>0</v>
      </c>
      <c r="K11" s="144">
        <v>0.159</v>
      </c>
      <c r="L11" s="149" t="s">
        <v>1978</v>
      </c>
      <c r="M11" s="145">
        <v>0.13799999999999998</v>
      </c>
      <c r="N11" s="145">
        <v>0.11499999999999999</v>
      </c>
      <c r="O11" s="129"/>
    </row>
    <row r="12" spans="1:15">
      <c r="A12" s="176" t="s">
        <v>1981</v>
      </c>
      <c r="B12" s="144">
        <v>8.5999999999999993E-2</v>
      </c>
      <c r="C12" s="145">
        <v>6.3E-2</v>
      </c>
      <c r="D12" s="145">
        <v>3.5000000000000003E-2</v>
      </c>
      <c r="E12" s="146">
        <v>0</v>
      </c>
      <c r="F12" s="147">
        <v>2.1000000000000001E-2</v>
      </c>
      <c r="G12" s="149" t="s">
        <v>1978</v>
      </c>
      <c r="H12" s="148">
        <v>0</v>
      </c>
      <c r="I12" s="144">
        <v>2.8000000000000001E-2</v>
      </c>
      <c r="J12" s="146">
        <v>0</v>
      </c>
      <c r="K12" s="144">
        <v>0.159</v>
      </c>
      <c r="L12" s="149" t="s">
        <v>1978</v>
      </c>
      <c r="M12" s="145">
        <v>0.13799999999999998</v>
      </c>
      <c r="N12" s="145">
        <v>0.11499999999999999</v>
      </c>
      <c r="O12" s="129"/>
    </row>
    <row r="13" spans="1:15">
      <c r="A13" s="176" t="s">
        <v>1982</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1983</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1984</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1985</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1986</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1987</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1988</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1989</v>
      </c>
      <c r="B20" s="144">
        <v>6.4000000000000001E-2</v>
      </c>
      <c r="C20" s="145">
        <v>4.7E-2</v>
      </c>
      <c r="D20" s="145">
        <v>2.5999999999999999E-2</v>
      </c>
      <c r="E20" s="146">
        <v>0</v>
      </c>
      <c r="F20" s="147">
        <v>1.7000000000000001E-2</v>
      </c>
      <c r="G20" s="149" t="s">
        <v>1978</v>
      </c>
      <c r="H20" s="148">
        <v>0</v>
      </c>
      <c r="I20" s="144">
        <v>1.2999999999999999E-2</v>
      </c>
      <c r="J20" s="146">
        <v>0</v>
      </c>
      <c r="K20" s="144">
        <v>0.10299999999999999</v>
      </c>
      <c r="L20" s="149" t="s">
        <v>1978</v>
      </c>
      <c r="M20" s="145">
        <v>8.5999999999999993E-2</v>
      </c>
      <c r="N20" s="145">
        <v>6.8999999999999992E-2</v>
      </c>
      <c r="O20" s="129"/>
    </row>
    <row r="21" spans="1:15">
      <c r="A21" s="176" t="s">
        <v>1990</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1991</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1992</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1993</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1994</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1995</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1996</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1997</v>
      </c>
      <c r="B28" s="150">
        <v>8.1000000000000003E-2</v>
      </c>
      <c r="C28" s="151">
        <v>5.8999999999999997E-2</v>
      </c>
      <c r="D28" s="151">
        <v>3.3000000000000002E-2</v>
      </c>
      <c r="E28" s="146">
        <v>0</v>
      </c>
      <c r="F28" s="152">
        <v>1.0999999999999999E-2</v>
      </c>
      <c r="G28" s="149" t="s">
        <v>1978</v>
      </c>
      <c r="H28" s="148">
        <v>0</v>
      </c>
      <c r="I28" s="150">
        <v>0.02</v>
      </c>
      <c r="J28" s="146">
        <v>0</v>
      </c>
      <c r="K28" s="144">
        <v>0.129</v>
      </c>
      <c r="L28" s="149" t="s">
        <v>1978</v>
      </c>
      <c r="M28" s="145">
        <v>0.11800000000000001</v>
      </c>
      <c r="N28" s="145">
        <v>9.6000000000000002E-2</v>
      </c>
      <c r="O28" s="129"/>
    </row>
    <row r="29" spans="1:15">
      <c r="A29" s="176" t="s">
        <v>1998</v>
      </c>
      <c r="B29" s="150">
        <v>8.1000000000000003E-2</v>
      </c>
      <c r="C29" s="151">
        <v>5.8999999999999997E-2</v>
      </c>
      <c r="D29" s="151">
        <v>3.3000000000000002E-2</v>
      </c>
      <c r="E29" s="146">
        <v>0</v>
      </c>
      <c r="F29" s="152">
        <v>1.0999999999999999E-2</v>
      </c>
      <c r="G29" s="149" t="s">
        <v>1978</v>
      </c>
      <c r="H29" s="148">
        <v>0</v>
      </c>
      <c r="I29" s="150">
        <v>0.02</v>
      </c>
      <c r="J29" s="146">
        <v>0</v>
      </c>
      <c r="K29" s="144">
        <v>0.129</v>
      </c>
      <c r="L29" s="149" t="s">
        <v>1978</v>
      </c>
      <c r="M29" s="145">
        <v>0.11800000000000001</v>
      </c>
      <c r="N29" s="145">
        <v>9.6000000000000002E-2</v>
      </c>
      <c r="O29" s="129"/>
    </row>
    <row r="30" spans="1:15">
      <c r="A30" s="176" t="s">
        <v>1999</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4.25" thickBot="1">
      <c r="A31" s="177" t="s">
        <v>2000</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4.25" thickTop="1">
      <c r="A32" s="178" t="s">
        <v>2001</v>
      </c>
      <c r="B32" s="160">
        <v>6.1000000000000006E-2</v>
      </c>
      <c r="C32" s="161">
        <v>4.4000000000000004E-2</v>
      </c>
      <c r="D32" s="161">
        <v>2.5000000000000001E-2</v>
      </c>
      <c r="E32" s="162">
        <v>0</v>
      </c>
      <c r="F32" s="163">
        <v>1.7000000000000001E-2</v>
      </c>
      <c r="G32" s="164" t="s">
        <v>1978</v>
      </c>
      <c r="H32" s="165">
        <v>0</v>
      </c>
      <c r="I32" s="160">
        <v>1.0999999999999999E-2</v>
      </c>
      <c r="J32" s="162">
        <v>0</v>
      </c>
      <c r="K32" s="166">
        <v>0.10100000000000001</v>
      </c>
      <c r="L32" s="164" t="s">
        <v>1978</v>
      </c>
      <c r="M32" s="167">
        <v>8.4000000000000005E-2</v>
      </c>
      <c r="N32" s="167">
        <v>6.7000000000000004E-2</v>
      </c>
      <c r="O32" s="129"/>
    </row>
    <row r="33" spans="1:15">
      <c r="A33" s="176" t="s">
        <v>2002</v>
      </c>
      <c r="B33" s="150">
        <v>6.8000000000000005E-2</v>
      </c>
      <c r="C33" s="151">
        <v>0.05</v>
      </c>
      <c r="D33" s="151">
        <v>2.8000000000000001E-2</v>
      </c>
      <c r="E33" s="146">
        <v>0</v>
      </c>
      <c r="F33" s="152">
        <v>2.5999999999999999E-2</v>
      </c>
      <c r="G33" s="149" t="s">
        <v>1978</v>
      </c>
      <c r="H33" s="148">
        <v>0</v>
      </c>
      <c r="I33" s="150">
        <v>1.7999999999999999E-2</v>
      </c>
      <c r="J33" s="146">
        <v>0</v>
      </c>
      <c r="K33" s="144">
        <v>0.125</v>
      </c>
      <c r="L33" s="149" t="s">
        <v>1978</v>
      </c>
      <c r="M33" s="145">
        <v>9.9000000000000005E-2</v>
      </c>
      <c r="N33" s="145">
        <v>8.1000000000000003E-2</v>
      </c>
      <c r="O33" s="129"/>
    </row>
    <row r="34" spans="1:15">
      <c r="A34" s="176" t="s">
        <v>2003</v>
      </c>
      <c r="B34" s="150">
        <v>6.8000000000000005E-2</v>
      </c>
      <c r="C34" s="151">
        <v>0.05</v>
      </c>
      <c r="D34" s="151">
        <v>2.8000000000000001E-2</v>
      </c>
      <c r="E34" s="146">
        <v>0</v>
      </c>
      <c r="F34" s="152">
        <v>2.5999999999999999E-2</v>
      </c>
      <c r="G34" s="149" t="s">
        <v>1978</v>
      </c>
      <c r="H34" s="148">
        <v>0</v>
      </c>
      <c r="I34" s="150">
        <v>1.7999999999999999E-2</v>
      </c>
      <c r="J34" s="146">
        <v>0</v>
      </c>
      <c r="K34" s="144">
        <v>0.125</v>
      </c>
      <c r="L34" s="149" t="s">
        <v>1978</v>
      </c>
      <c r="M34" s="145">
        <v>9.9000000000000005E-2</v>
      </c>
      <c r="N34" s="145">
        <v>8.1000000000000003E-2</v>
      </c>
      <c r="O34" s="129"/>
    </row>
    <row r="35" spans="1:15">
      <c r="A35" s="176" t="s">
        <v>2004</v>
      </c>
      <c r="B35" s="150">
        <v>6.7000000000000004E-2</v>
      </c>
      <c r="C35" s="151">
        <v>4.9000000000000002E-2</v>
      </c>
      <c r="D35" s="151">
        <v>2.7E-2</v>
      </c>
      <c r="E35" s="146">
        <v>0</v>
      </c>
      <c r="F35" s="152">
        <v>1.7999999999999999E-2</v>
      </c>
      <c r="G35" s="149" t="s">
        <v>1978</v>
      </c>
      <c r="H35" s="148">
        <v>0</v>
      </c>
      <c r="I35" s="150">
        <v>1.2999999999999999E-2</v>
      </c>
      <c r="J35" s="146">
        <v>0</v>
      </c>
      <c r="K35" s="144">
        <v>0.107</v>
      </c>
      <c r="L35" s="149" t="s">
        <v>1978</v>
      </c>
      <c r="M35" s="145">
        <v>8.8999999999999996E-2</v>
      </c>
      <c r="N35" s="145">
        <v>7.0999999999999994E-2</v>
      </c>
      <c r="O35" s="129"/>
    </row>
    <row r="36" spans="1:15">
      <c r="A36" s="176" t="s">
        <v>2005</v>
      </c>
      <c r="B36" s="150">
        <v>6.5000000000000002E-2</v>
      </c>
      <c r="C36" s="151">
        <v>4.7E-2</v>
      </c>
      <c r="D36" s="151">
        <v>2.6000000000000002E-2</v>
      </c>
      <c r="E36" s="146">
        <v>0</v>
      </c>
      <c r="F36" s="152">
        <v>1.7999999999999999E-2</v>
      </c>
      <c r="G36" s="149" t="s">
        <v>1978</v>
      </c>
      <c r="H36" s="148">
        <v>0</v>
      </c>
      <c r="I36" s="150">
        <v>1.2999999999999999E-2</v>
      </c>
      <c r="J36" s="146">
        <v>0</v>
      </c>
      <c r="K36" s="144">
        <v>0.105</v>
      </c>
      <c r="L36" s="149" t="s">
        <v>1978</v>
      </c>
      <c r="M36" s="145">
        <v>8.6999999999999994E-2</v>
      </c>
      <c r="N36" s="145">
        <v>6.8999999999999992E-2</v>
      </c>
      <c r="O36" s="129"/>
    </row>
    <row r="37" spans="1:15" ht="14.25" thickBot="1">
      <c r="A37" s="179" t="s">
        <v>2006</v>
      </c>
      <c r="B37" s="168">
        <v>6.4000000000000001E-2</v>
      </c>
      <c r="C37" s="169">
        <v>4.7E-2</v>
      </c>
      <c r="D37" s="169">
        <v>2.6000000000000002E-2</v>
      </c>
      <c r="E37" s="170">
        <v>0</v>
      </c>
      <c r="F37" s="171">
        <v>1.7999999999999999E-2</v>
      </c>
      <c r="G37" s="172" t="s">
        <v>1978</v>
      </c>
      <c r="H37" s="173">
        <v>0</v>
      </c>
      <c r="I37" s="168">
        <v>1.2999999999999999E-2</v>
      </c>
      <c r="J37" s="170">
        <v>0</v>
      </c>
      <c r="K37" s="174">
        <v>0.104</v>
      </c>
      <c r="L37" s="172" t="s">
        <v>1978</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5"/>
  <cols>
    <col min="1" max="1" width="15.125" style="1" bestFit="1" customWidth="1"/>
    <col min="2" max="2" width="9" style="1"/>
    <col min="3" max="3" width="16.625" style="1" bestFit="1" customWidth="1"/>
    <col min="4" max="4" width="16" style="1" bestFit="1" customWidth="1"/>
    <col min="5" max="16384" width="9" style="1"/>
  </cols>
  <sheetData>
    <row r="1" spans="1:4" ht="14.25" thickBot="1">
      <c r="A1" s="115" t="s">
        <v>90</v>
      </c>
      <c r="B1" s="116"/>
      <c r="C1" s="116" t="s">
        <v>91</v>
      </c>
      <c r="D1" s="116"/>
    </row>
    <row r="2" spans="1:4" ht="14.25"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4.25"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4.25" thickBot="1">
      <c r="A1749" s="116"/>
      <c r="B1749" s="116"/>
      <c r="C1749" s="127" t="s">
        <v>201</v>
      </c>
      <c r="D1749" s="128" t="s">
        <v>1855</v>
      </c>
    </row>
  </sheetData>
  <phoneticPr fontId="6"/>
  <pageMargins left="0.7" right="0.7" top="0.75" bottom="0.75" header="0.3" footer="0.3"/>
</worksheet>
</file>