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5E179481-59F9-4662-9DC4-83D067E3FA9A}" xr6:coauthVersionLast="47" xr6:coauthVersionMax="47" xr10:uidLastSave="{00000000-0000-0000-0000-000000000000}"/>
  <workbookProtection workbookAlgorithmName="SHA-512" workbookHashValue="qZWLr9OI5blNwb0iDbaGWA8wLpub/4kVWLeRd2qItalkAuK0+E/5iT5b0HUfh1/oKRprbP15e9K7Gh1v/uXt3Q==" workbookSaltValue="4On1DCLscPqtLF1e6OEFTg==" workbookSpinCount="100000" lockStructure="1"/>
  <bookViews>
    <workbookView xWindow="-110" yWindow="-110" windowWidth="19420" windowHeight="10420" xr2:uid="{00000000-000D-0000-FFFF-FFFF00000000}"/>
  </bookViews>
  <sheets>
    <sheet name="平均給与額算定書" sheetId="1" r:id="rId1"/>
    <sheet name="スライド率" sheetId="4" state="hidden" r:id="rId2"/>
    <sheet name="最高限度額" sheetId="6" state="hidden" r:id="rId3"/>
    <sheet name="最低限度額" sheetId="5" state="hidden" r:id="rId4"/>
    <sheet name="最低保障額" sheetId="2" state="hidden" r:id="rId5"/>
    <sheet name="補償の種類" sheetId="3" state="hidden" r:id="rId6"/>
  </sheets>
  <definedNames>
    <definedName name="_xlnm.Print_Area" localSheetId="0">平均給与額算定書!$A$1:$BD$240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0" i="1" l="1"/>
  <c r="AC239" i="1"/>
  <c r="BI67" i="1"/>
  <c r="AM236" i="1"/>
  <c r="AB232" i="1"/>
  <c r="AM224" i="1"/>
  <c r="AC221" i="1"/>
  <c r="AT217" i="1"/>
  <c r="AV117" i="1"/>
  <c r="U117" i="1"/>
  <c r="AF202" i="1"/>
  <c r="AF52" i="1"/>
  <c r="AL171" i="1" l="1"/>
  <c r="AT220" i="1" s="1"/>
  <c r="AL170" i="1"/>
  <c r="AL169" i="1"/>
  <c r="AC166" i="1"/>
  <c r="BI210" i="1" l="1"/>
  <c r="AR202" i="1" s="1"/>
  <c r="V223" i="1"/>
  <c r="AC46" i="1"/>
  <c r="T46" i="1"/>
  <c r="K46" i="1"/>
  <c r="AL45" i="1"/>
  <c r="AL44" i="1"/>
  <c r="AL43" i="1"/>
  <c r="AL42" i="1"/>
  <c r="AL41" i="1"/>
  <c r="AL40" i="1"/>
  <c r="AL39" i="1"/>
  <c r="AL38" i="1"/>
  <c r="AL37" i="1"/>
  <c r="AL36" i="1"/>
  <c r="AL35" i="1"/>
  <c r="AL34" i="1"/>
  <c r="AL33" i="1"/>
  <c r="AL32" i="1"/>
  <c r="AL31" i="1"/>
  <c r="AL30" i="1"/>
  <c r="AL29" i="1"/>
  <c r="AL28" i="1"/>
  <c r="AL27" i="1"/>
  <c r="AL26" i="1"/>
  <c r="AL25" i="1"/>
  <c r="AL24" i="1"/>
  <c r="AL23" i="1"/>
  <c r="AL22" i="1"/>
  <c r="AD77" i="1"/>
  <c r="AD72" i="1"/>
  <c r="AD67" i="1"/>
  <c r="L196" i="1"/>
  <c r="T208" i="1"/>
  <c r="AC167" i="1"/>
  <c r="L166" i="1"/>
  <c r="L167" i="1" s="1"/>
  <c r="L168" i="1" s="1"/>
  <c r="AL46" i="1" l="1"/>
  <c r="AD217" i="1"/>
  <c r="E223" i="1"/>
  <c r="V226" i="1"/>
  <c r="E235" i="1"/>
  <c r="V238" i="1"/>
  <c r="M223" i="1"/>
  <c r="M235" i="1"/>
  <c r="BI218" i="1"/>
  <c r="N232" i="1"/>
  <c r="E217" i="1"/>
  <c r="M226" i="1"/>
  <c r="M238" i="1"/>
  <c r="AC168" i="1"/>
  <c r="AL168" i="1" s="1"/>
  <c r="BI217" i="1" l="1"/>
  <c r="BI219" i="1" s="1"/>
  <c r="AD223" i="1" s="1"/>
  <c r="AC177" i="1"/>
  <c r="AL177" i="1" s="1"/>
  <c r="AC193" i="1"/>
  <c r="AL193" i="1" s="1"/>
  <c r="AC175" i="1"/>
  <c r="AL175" i="1" s="1"/>
  <c r="AC173" i="1"/>
  <c r="AL173" i="1" s="1"/>
  <c r="AC187" i="1"/>
  <c r="AL187" i="1" s="1"/>
  <c r="AC186" i="1"/>
  <c r="AL186" i="1" s="1"/>
  <c r="AC183" i="1"/>
  <c r="AL183" i="1" s="1"/>
  <c r="AC191" i="1"/>
  <c r="AL191" i="1" s="1"/>
  <c r="AC189" i="1"/>
  <c r="AL189" i="1" s="1"/>
  <c r="AC182" i="1"/>
  <c r="AL182" i="1" s="1"/>
  <c r="AC180" i="1"/>
  <c r="AL180" i="1" s="1"/>
  <c r="AC184" i="1"/>
  <c r="AL184" i="1" s="1"/>
  <c r="AC181" i="1"/>
  <c r="AL181" i="1" s="1"/>
  <c r="AC178" i="1"/>
  <c r="AL178" i="1" s="1"/>
  <c r="AC195" i="1"/>
  <c r="AL195" i="1" s="1"/>
  <c r="AC194" i="1"/>
  <c r="AL194" i="1" s="1"/>
  <c r="AC172" i="1"/>
  <c r="AC188" i="1"/>
  <c r="AL188" i="1" s="1"/>
  <c r="AC185" i="1"/>
  <c r="AL185" i="1" s="1"/>
  <c r="AC190" i="1"/>
  <c r="AL190" i="1" s="1"/>
  <c r="AC174" i="1"/>
  <c r="AL174" i="1" s="1"/>
  <c r="AC179" i="1"/>
  <c r="AL179" i="1" s="1"/>
  <c r="AC176" i="1"/>
  <c r="AL176" i="1" s="1"/>
  <c r="AC192" i="1"/>
  <c r="AL192" i="1" s="1"/>
  <c r="F208" i="1"/>
  <c r="T212" i="1"/>
  <c r="M202" i="1"/>
  <c r="AL172" i="1" l="1"/>
  <c r="AC196" i="1"/>
  <c r="AD235" i="1"/>
  <c r="BI213" i="1"/>
  <c r="AH208" i="1" s="1"/>
  <c r="E232" i="1"/>
  <c r="BI227" i="1" s="1"/>
  <c r="BI220" i="1"/>
  <c r="D202" i="1" l="1"/>
  <c r="BI209" i="1" s="1"/>
  <c r="AL196" i="1"/>
  <c r="K212" i="1"/>
  <c r="V235" i="1" s="1"/>
  <c r="BI228" i="1" s="1"/>
  <c r="BI229" i="1" s="1"/>
  <c r="Q120" i="1"/>
  <c r="AN107" i="1"/>
  <c r="L107" i="1"/>
  <c r="BI150" i="1"/>
  <c r="BI211" i="1" l="1"/>
  <c r="AC203" i="1" s="1"/>
  <c r="V202" i="1"/>
  <c r="BI214" i="1"/>
  <c r="BI7" i="1"/>
  <c r="BI148" i="1"/>
  <c r="BI215" i="1" l="1"/>
  <c r="AC213" i="1" s="1"/>
  <c r="AH212" i="1"/>
  <c r="S147" i="1"/>
  <c r="BI3" i="1"/>
  <c r="BI2" i="1"/>
  <c r="BI104" i="1" l="1"/>
  <c r="V106" i="1" s="1"/>
  <c r="BI124" i="1"/>
  <c r="K17" i="1"/>
  <c r="F65" i="1" s="1"/>
  <c r="K18" i="1" l="1"/>
  <c r="BI8" i="1"/>
  <c r="M131" i="1" s="1"/>
  <c r="O143" i="1" l="1"/>
  <c r="BI4" i="1"/>
  <c r="BI5" i="1" s="1"/>
  <c r="AH149" i="1" s="1"/>
  <c r="BI149" i="1" s="1"/>
  <c r="M152" i="1" s="1"/>
  <c r="AL20" i="1" l="1"/>
  <c r="T58" i="1" s="1"/>
  <c r="AE152" i="1" l="1"/>
  <c r="E72" i="1"/>
  <c r="E67" i="1"/>
  <c r="BI48" i="1"/>
  <c r="AR52" i="1" s="1"/>
  <c r="E77" i="1"/>
  <c r="F139" i="1"/>
  <c r="D120" i="1"/>
  <c r="F127" i="1"/>
  <c r="BI125" i="1" s="1"/>
  <c r="S127" i="1" s="1"/>
  <c r="D123" i="1"/>
  <c r="BI121" i="1" s="1"/>
  <c r="Q123" i="1" s="1"/>
  <c r="F135" i="1"/>
  <c r="BI132" i="1" s="1"/>
  <c r="S135" i="1" s="1"/>
  <c r="BI118" i="1" l="1"/>
  <c r="BI136" i="1"/>
  <c r="S139" i="1" s="1"/>
  <c r="U5" i="1"/>
  <c r="U4" i="1"/>
  <c r="U3" i="1"/>
  <c r="T17" i="1" l="1"/>
  <c r="F70" i="1" s="1"/>
  <c r="K19" i="1"/>
  <c r="AC17" i="1"/>
  <c r="F75" i="1" s="1"/>
  <c r="AC18" i="1" l="1"/>
  <c r="AC19" i="1" s="1"/>
  <c r="T18" i="1"/>
  <c r="T19" i="1" s="1"/>
  <c r="AL19" i="1" l="1"/>
  <c r="M52" i="1" s="1"/>
  <c r="F58" i="1"/>
  <c r="BI55" i="1" s="1"/>
  <c r="AH58" i="1" s="1"/>
  <c r="AL21" i="1"/>
  <c r="E93" i="1" l="1"/>
  <c r="AT81" i="1"/>
  <c r="BI68" i="1" s="1"/>
  <c r="T62" i="1"/>
  <c r="N93" i="1"/>
  <c r="BI65" i="1"/>
  <c r="AT72" i="1" s="1"/>
  <c r="M96" i="1"/>
  <c r="V87" i="1"/>
  <c r="E84" i="1"/>
  <c r="E96" i="1"/>
  <c r="M84" i="1"/>
  <c r="M87" i="1"/>
  <c r="V99" i="1"/>
  <c r="M99" i="1"/>
  <c r="BI66" i="1" l="1"/>
  <c r="AT77" i="1" s="1"/>
  <c r="BI64" i="1"/>
  <c r="AT67" i="1" s="1"/>
  <c r="BI88" i="1"/>
  <c r="AB93" i="1" s="1"/>
  <c r="K62" i="1"/>
  <c r="BI56" i="1" s="1"/>
  <c r="V84" i="1"/>
  <c r="D52" i="1"/>
  <c r="BI47" i="1" s="1"/>
  <c r="V52" i="1" s="1"/>
  <c r="BI57" i="1" l="1"/>
  <c r="AC63" i="1" s="1"/>
  <c r="AH62" i="1"/>
  <c r="BI49" i="1"/>
  <c r="V96" i="1"/>
  <c r="BI89" i="1" l="1"/>
  <c r="AC53" i="1"/>
  <c r="BI69" i="1"/>
  <c r="AD96" i="1"/>
  <c r="AC82" i="1" l="1"/>
  <c r="AD84" i="1" s="1"/>
  <c r="BI70" i="1"/>
  <c r="BI90" i="1"/>
  <c r="AC100" i="1" s="1"/>
  <c r="AM97" i="1"/>
  <c r="AM85" i="1" l="1"/>
  <c r="BI137" i="1"/>
  <c r="BI126" i="1"/>
  <c r="BI138" i="1" l="1"/>
  <c r="X143" i="1" s="1"/>
  <c r="U141" i="1"/>
  <c r="F143" i="1" s="1"/>
  <c r="BI127" i="1"/>
  <c r="S129" i="1"/>
  <c r="D131" i="1" s="1"/>
  <c r="V131" i="1" l="1"/>
  <c r="BI153" i="1"/>
  <c r="BI154" i="1" l="1"/>
  <c r="AB154" i="1" s="1"/>
  <c r="B157" i="1" s="1"/>
  <c r="BI155" i="1"/>
  <c r="AI154" i="1" s="1"/>
</calcChain>
</file>

<file path=xl/sharedStrings.xml><?xml version="1.0" encoding="utf-8"?>
<sst xmlns="http://schemas.openxmlformats.org/spreadsheetml/2006/main" count="672" uniqueCount="302">
  <si>
    <t>災害発生日</t>
    <rPh sb="0" eb="2">
      <t>サイガイ</t>
    </rPh>
    <rPh sb="2" eb="4">
      <t>ハッセイ</t>
    </rPh>
    <rPh sb="4" eb="5">
      <t>ビ</t>
    </rPh>
    <phoneticPr fontId="1"/>
  </si>
  <si>
    <t>補償事由発生日</t>
    <rPh sb="0" eb="2">
      <t>ホショウ</t>
    </rPh>
    <rPh sb="2" eb="4">
      <t>ジユウ</t>
    </rPh>
    <rPh sb="4" eb="6">
      <t>ハッセイ</t>
    </rPh>
    <rPh sb="6" eb="7">
      <t>ビ</t>
    </rPh>
    <phoneticPr fontId="1"/>
  </si>
  <si>
    <t>支給開始日</t>
    <rPh sb="0" eb="2">
      <t>シキュウ</t>
    </rPh>
    <rPh sb="2" eb="4">
      <t>カイシ</t>
    </rPh>
    <rPh sb="4" eb="5">
      <t>ビ</t>
    </rPh>
    <phoneticPr fontId="1"/>
  </si>
  <si>
    <t>採用の日の属する月に災害を受けた場合</t>
    <rPh sb="0" eb="2">
      <t>サイヨウ</t>
    </rPh>
    <rPh sb="3" eb="4">
      <t>ヒ</t>
    </rPh>
    <rPh sb="5" eb="6">
      <t>ゾク</t>
    </rPh>
    <rPh sb="8" eb="9">
      <t>ツキ</t>
    </rPh>
    <rPh sb="10" eb="12">
      <t>サイガイ</t>
    </rPh>
    <rPh sb="13" eb="14">
      <t>ウ</t>
    </rPh>
    <rPh sb="16" eb="18">
      <t>バアイ</t>
    </rPh>
    <phoneticPr fontId="1"/>
  </si>
  <si>
    <t>採用の日に災害を受けた場合</t>
    <rPh sb="0" eb="2">
      <t>サイヨウ</t>
    </rPh>
    <rPh sb="3" eb="4">
      <t>ヒ</t>
    </rPh>
    <rPh sb="5" eb="7">
      <t>サイガイ</t>
    </rPh>
    <rPh sb="8" eb="9">
      <t>ウ</t>
    </rPh>
    <rPh sb="11" eb="13">
      <t>バアイ</t>
    </rPh>
    <phoneticPr fontId="1"/>
  </si>
  <si>
    <t>離職後の場合</t>
    <rPh sb="0" eb="2">
      <t>リショク</t>
    </rPh>
    <rPh sb="2" eb="3">
      <t>ゴ</t>
    </rPh>
    <rPh sb="4" eb="6">
      <t>バアイ</t>
    </rPh>
    <phoneticPr fontId="1"/>
  </si>
  <si>
    <t>平　均　給　与　額　算　定　書</t>
    <rPh sb="0" eb="1">
      <t>ヒラ</t>
    </rPh>
    <rPh sb="2" eb="3">
      <t>ヒトシ</t>
    </rPh>
    <rPh sb="4" eb="5">
      <t>キュウ</t>
    </rPh>
    <rPh sb="6" eb="7">
      <t>ヨ</t>
    </rPh>
    <rPh sb="8" eb="9">
      <t>ガク</t>
    </rPh>
    <rPh sb="10" eb="11">
      <t>サン</t>
    </rPh>
    <rPh sb="12" eb="13">
      <t>サダム</t>
    </rPh>
    <rPh sb="14" eb="15">
      <t>ショ</t>
    </rPh>
    <phoneticPr fontId="1"/>
  </si>
  <si>
    <t>２号紙</t>
    <rPh sb="1" eb="2">
      <t>ゴウ</t>
    </rPh>
    <rPh sb="2" eb="3">
      <t>シ</t>
    </rPh>
    <phoneticPr fontId="1"/>
  </si>
  <si>
    <t>被災職員の氏名</t>
    <rPh sb="0" eb="2">
      <t>ヒサイ</t>
    </rPh>
    <rPh sb="2" eb="4">
      <t>ショクイン</t>
    </rPh>
    <rPh sb="5" eb="7">
      <t>シメイ</t>
    </rPh>
    <phoneticPr fontId="1"/>
  </si>
  <si>
    <t>補償の種類</t>
    <rPh sb="0" eb="2">
      <t>ホショウ</t>
    </rPh>
    <rPh sb="3" eb="5">
      <t>シュルイ</t>
    </rPh>
    <phoneticPr fontId="1"/>
  </si>
  <si>
    <t>遺族補償年金</t>
    <rPh sb="0" eb="2">
      <t>イゾク</t>
    </rPh>
    <rPh sb="2" eb="4">
      <t>ホショウ</t>
    </rPh>
    <rPh sb="4" eb="6">
      <t>ネンキン</t>
    </rPh>
    <phoneticPr fontId="1"/>
  </si>
  <si>
    <t>及び生年月日</t>
    <rPh sb="0" eb="1">
      <t>オヨ</t>
    </rPh>
    <rPh sb="2" eb="4">
      <t>セイネン</t>
    </rPh>
    <rPh sb="4" eb="6">
      <t>ガッピ</t>
    </rPh>
    <phoneticPr fontId="1"/>
  </si>
  <si>
    <t>１　平均給与額算定内訳</t>
    <rPh sb="2" eb="4">
      <t>ヘイキン</t>
    </rPh>
    <rPh sb="4" eb="7">
      <t>キュウヨガク</t>
    </rPh>
    <rPh sb="7" eb="9">
      <t>サンテイ</t>
    </rPh>
    <rPh sb="9" eb="11">
      <t>ウチワケ</t>
    </rPh>
    <phoneticPr fontId="1"/>
  </si>
  <si>
    <t>　　災害発生の日の属する月の前月から起算して過去３月間の給与</t>
    <rPh sb="2" eb="4">
      <t>サイガイ</t>
    </rPh>
    <rPh sb="4" eb="6">
      <t>ハッセイ</t>
    </rPh>
    <rPh sb="7" eb="8">
      <t>ヒ</t>
    </rPh>
    <rPh sb="9" eb="10">
      <t>ゾク</t>
    </rPh>
    <rPh sb="12" eb="13">
      <t>ツキ</t>
    </rPh>
    <rPh sb="14" eb="16">
      <t>ゼンゲツ</t>
    </rPh>
    <rPh sb="18" eb="20">
      <t>キサン</t>
    </rPh>
    <rPh sb="22" eb="24">
      <t>カコ</t>
    </rPh>
    <rPh sb="25" eb="27">
      <t>ツキカン</t>
    </rPh>
    <rPh sb="28" eb="30">
      <t>キュウヨ</t>
    </rPh>
    <phoneticPr fontId="1"/>
  </si>
  <si>
    <t>　　（通勤手当については、地方公務員災害補償法施行規則第３条第５項に規定する各月ごとの合計額）</t>
    <rPh sb="3" eb="5">
      <t>ツウキン</t>
    </rPh>
    <rPh sb="5" eb="7">
      <t>テアテ</t>
    </rPh>
    <rPh sb="13" eb="15">
      <t>チホウ</t>
    </rPh>
    <rPh sb="15" eb="18">
      <t>コウムイン</t>
    </rPh>
    <rPh sb="18" eb="20">
      <t>サイガイ</t>
    </rPh>
    <rPh sb="20" eb="22">
      <t>ホショウ</t>
    </rPh>
    <rPh sb="22" eb="23">
      <t>ホウ</t>
    </rPh>
    <rPh sb="23" eb="25">
      <t>セコウ</t>
    </rPh>
    <rPh sb="25" eb="27">
      <t>キソク</t>
    </rPh>
    <rPh sb="27" eb="28">
      <t>ダイ</t>
    </rPh>
    <rPh sb="29" eb="30">
      <t>ジョウ</t>
    </rPh>
    <rPh sb="30" eb="31">
      <t>ダイ</t>
    </rPh>
    <rPh sb="32" eb="33">
      <t>コウ</t>
    </rPh>
    <rPh sb="34" eb="36">
      <t>キテイ</t>
    </rPh>
    <rPh sb="38" eb="39">
      <t>カク</t>
    </rPh>
    <rPh sb="39" eb="40">
      <t>ツキ</t>
    </rPh>
    <rPh sb="43" eb="45">
      <t>ゴウケイ</t>
    </rPh>
    <rPh sb="45" eb="46">
      <t>ガク</t>
    </rPh>
    <phoneticPr fontId="1"/>
  </si>
  <si>
    <t>給　与　期　間</t>
    <rPh sb="0" eb="1">
      <t>キュウ</t>
    </rPh>
    <rPh sb="2" eb="3">
      <t>ヨ</t>
    </rPh>
    <rPh sb="4" eb="5">
      <t>キ</t>
    </rPh>
    <rPh sb="6" eb="7">
      <t>アイダ</t>
    </rPh>
    <phoneticPr fontId="1"/>
  </si>
  <si>
    <t>計</t>
    <rPh sb="0" eb="1">
      <t>ケイ</t>
    </rPh>
    <phoneticPr fontId="1"/>
  </si>
  <si>
    <t>備　　　　　　考</t>
    <rPh sb="0" eb="1">
      <t>ビ</t>
    </rPh>
    <rPh sb="7" eb="8">
      <t>コウ</t>
    </rPh>
    <phoneticPr fontId="1"/>
  </si>
  <si>
    <t>総日数</t>
    <rPh sb="0" eb="1">
      <t>ソウ</t>
    </rPh>
    <rPh sb="1" eb="3">
      <t>ニッスウ</t>
    </rPh>
    <phoneticPr fontId="1"/>
  </si>
  <si>
    <t>勤務した日数</t>
    <rPh sb="0" eb="2">
      <t>キンム</t>
    </rPh>
    <rPh sb="4" eb="6">
      <t>ニッスウ</t>
    </rPh>
    <phoneticPr fontId="1"/>
  </si>
  <si>
    <t>控除日数</t>
    <rPh sb="0" eb="2">
      <t>コウジョ</t>
    </rPh>
    <rPh sb="2" eb="4">
      <t>ニッスウ</t>
    </rPh>
    <phoneticPr fontId="1"/>
  </si>
  <si>
    <t>給　　　　　　与</t>
    <rPh sb="0" eb="1">
      <t>キュウ</t>
    </rPh>
    <rPh sb="7" eb="8">
      <t>ヨ</t>
    </rPh>
    <phoneticPr fontId="1"/>
  </si>
  <si>
    <t>給料</t>
    <rPh sb="0" eb="2">
      <t>キュウリョウ</t>
    </rPh>
    <phoneticPr fontId="1"/>
  </si>
  <si>
    <t>給料の調整額</t>
    <rPh sb="0" eb="2">
      <t>キュウリョウ</t>
    </rPh>
    <rPh sb="3" eb="5">
      <t>チョウセイ</t>
    </rPh>
    <rPh sb="5" eb="6">
      <t>ガク</t>
    </rPh>
    <phoneticPr fontId="1"/>
  </si>
  <si>
    <t>教職調整額</t>
    <rPh sb="0" eb="2">
      <t>キョウショク</t>
    </rPh>
    <rPh sb="2" eb="4">
      <t>チョウセイ</t>
    </rPh>
    <rPh sb="4" eb="5">
      <t>ガク</t>
    </rPh>
    <phoneticPr fontId="1"/>
  </si>
  <si>
    <t>手当</t>
    <rPh sb="0" eb="2">
      <t>テアテ</t>
    </rPh>
    <phoneticPr fontId="1"/>
  </si>
  <si>
    <t>管理職手当</t>
    <rPh sb="0" eb="5">
      <t>カンリショクテアテ</t>
    </rPh>
    <phoneticPr fontId="1"/>
  </si>
  <si>
    <t>控除日に支払われた時間外勤務手当等</t>
    <rPh sb="0" eb="2">
      <t>コウジョ</t>
    </rPh>
    <rPh sb="2" eb="3">
      <t>ビ</t>
    </rPh>
    <rPh sb="4" eb="6">
      <t>シハラ</t>
    </rPh>
    <rPh sb="9" eb="12">
      <t>ジカンガイ</t>
    </rPh>
    <rPh sb="12" eb="14">
      <t>キンム</t>
    </rPh>
    <rPh sb="14" eb="16">
      <t>テアテ</t>
    </rPh>
    <rPh sb="16" eb="17">
      <t>トウ</t>
    </rPh>
    <phoneticPr fontId="1"/>
  </si>
  <si>
    <t>初任給調整手当</t>
    <rPh sb="0" eb="3">
      <t>ショニンキュウ</t>
    </rPh>
    <rPh sb="3" eb="5">
      <t>チョウセイ</t>
    </rPh>
    <rPh sb="5" eb="7">
      <t>テアテ</t>
    </rPh>
    <phoneticPr fontId="1"/>
  </si>
  <si>
    <t>扶養手当</t>
    <rPh sb="0" eb="2">
      <t>フヨウ</t>
    </rPh>
    <rPh sb="2" eb="4">
      <t>テアテ</t>
    </rPh>
    <phoneticPr fontId="1"/>
  </si>
  <si>
    <t>地域手当</t>
    <rPh sb="0" eb="2">
      <t>チイキ</t>
    </rPh>
    <rPh sb="2" eb="4">
      <t>テアテ</t>
    </rPh>
    <phoneticPr fontId="1"/>
  </si>
  <si>
    <t>住居手当</t>
    <rPh sb="0" eb="2">
      <t>ジュウキョ</t>
    </rPh>
    <rPh sb="2" eb="4">
      <t>テアテ</t>
    </rPh>
    <phoneticPr fontId="1"/>
  </si>
  <si>
    <t>通勤手当</t>
    <rPh sb="0" eb="2">
      <t>ツウキン</t>
    </rPh>
    <rPh sb="2" eb="4">
      <t>テアテ</t>
    </rPh>
    <phoneticPr fontId="1"/>
  </si>
  <si>
    <t>寒冷地手当</t>
    <rPh sb="0" eb="5">
      <t>カンレイチテアテ</t>
    </rPh>
    <phoneticPr fontId="1"/>
  </si>
  <si>
    <t>単身赴任手当</t>
    <rPh sb="0" eb="2">
      <t>タンシン</t>
    </rPh>
    <rPh sb="2" eb="4">
      <t>フニン</t>
    </rPh>
    <rPh sb="4" eb="6">
      <t>テアテ</t>
    </rPh>
    <phoneticPr fontId="1"/>
  </si>
  <si>
    <t>特殊勤務手当</t>
    <rPh sb="0" eb="2">
      <t>トクシュ</t>
    </rPh>
    <rPh sb="2" eb="4">
      <t>キンム</t>
    </rPh>
    <rPh sb="4" eb="6">
      <t>テアテ</t>
    </rPh>
    <phoneticPr fontId="1"/>
  </si>
  <si>
    <t>特地勤務手当</t>
    <rPh sb="0" eb="1">
      <t>トク</t>
    </rPh>
    <rPh sb="1" eb="2">
      <t>チ</t>
    </rPh>
    <rPh sb="2" eb="4">
      <t>キンム</t>
    </rPh>
    <rPh sb="4" eb="6">
      <t>テアテ</t>
    </rPh>
    <phoneticPr fontId="1"/>
  </si>
  <si>
    <t>へき地手当</t>
    <rPh sb="2" eb="3">
      <t>チ</t>
    </rPh>
    <rPh sb="3" eb="5">
      <t>テアテ</t>
    </rPh>
    <phoneticPr fontId="1"/>
  </si>
  <si>
    <t>農林漁業普及指導手当</t>
    <rPh sb="0" eb="2">
      <t>ノウリン</t>
    </rPh>
    <rPh sb="2" eb="4">
      <t>ギョギョウ</t>
    </rPh>
    <rPh sb="4" eb="6">
      <t>フキュウ</t>
    </rPh>
    <rPh sb="6" eb="8">
      <t>シドウ</t>
    </rPh>
    <rPh sb="8" eb="10">
      <t>テアテ</t>
    </rPh>
    <phoneticPr fontId="1"/>
  </si>
  <si>
    <t>時間外勤務手当</t>
    <rPh sb="0" eb="7">
      <t>ジカンガイキンムテアテ</t>
    </rPh>
    <phoneticPr fontId="1"/>
  </si>
  <si>
    <t>休日勤務手当</t>
    <rPh sb="0" eb="2">
      <t>キュウジツ</t>
    </rPh>
    <rPh sb="2" eb="4">
      <t>キンム</t>
    </rPh>
    <rPh sb="4" eb="6">
      <t>テアテ</t>
    </rPh>
    <phoneticPr fontId="1"/>
  </si>
  <si>
    <t>夜間勤務手当</t>
    <rPh sb="0" eb="2">
      <t>ヤカン</t>
    </rPh>
    <rPh sb="2" eb="4">
      <t>キンム</t>
    </rPh>
    <rPh sb="4" eb="6">
      <t>テアテ</t>
    </rPh>
    <phoneticPr fontId="1"/>
  </si>
  <si>
    <t>宿日直手当</t>
    <rPh sb="0" eb="3">
      <t>シュクニッチョク</t>
    </rPh>
    <rPh sb="3" eb="5">
      <t>テアテ</t>
    </rPh>
    <phoneticPr fontId="1"/>
  </si>
  <si>
    <t>管理職員特別勤務手当</t>
    <rPh sb="0" eb="2">
      <t>カンリ</t>
    </rPh>
    <rPh sb="2" eb="4">
      <t>ショクイン</t>
    </rPh>
    <rPh sb="4" eb="6">
      <t>トクベツ</t>
    </rPh>
    <rPh sb="6" eb="8">
      <t>キンム</t>
    </rPh>
    <rPh sb="8" eb="10">
      <t>テアテ</t>
    </rPh>
    <phoneticPr fontId="1"/>
  </si>
  <si>
    <t>義務教育等教員特別手当</t>
    <rPh sb="0" eb="2">
      <t>ギム</t>
    </rPh>
    <rPh sb="2" eb="4">
      <t>キョウイク</t>
    </rPh>
    <rPh sb="4" eb="5">
      <t>トウ</t>
    </rPh>
    <rPh sb="5" eb="7">
      <t>キョウイン</t>
    </rPh>
    <rPh sb="7" eb="9">
      <t>トクベツ</t>
    </rPh>
    <rPh sb="9" eb="11">
      <t>テアテ</t>
    </rPh>
    <phoneticPr fontId="1"/>
  </si>
  <si>
    <t>定時制通信教育手当</t>
    <rPh sb="0" eb="3">
      <t>テイジセイ</t>
    </rPh>
    <rPh sb="3" eb="5">
      <t>ツウシン</t>
    </rPh>
    <rPh sb="5" eb="7">
      <t>キョウイク</t>
    </rPh>
    <rPh sb="7" eb="9">
      <t>テアテ</t>
    </rPh>
    <phoneticPr fontId="1"/>
  </si>
  <si>
    <t>産業教育手当</t>
    <rPh sb="0" eb="2">
      <t>サンギョウ</t>
    </rPh>
    <rPh sb="2" eb="4">
      <t>キョウイク</t>
    </rPh>
    <rPh sb="4" eb="6">
      <t>テアテ</t>
    </rPh>
    <phoneticPr fontId="1"/>
  </si>
  <si>
    <t>(A)</t>
    <phoneticPr fontId="1"/>
  </si>
  <si>
    <t>法第２条第４項本文による金額</t>
    <rPh sb="0" eb="1">
      <t>ホウ</t>
    </rPh>
    <rPh sb="1" eb="2">
      <t>ダイ</t>
    </rPh>
    <rPh sb="3" eb="4">
      <t>ジョウ</t>
    </rPh>
    <rPh sb="4" eb="5">
      <t>ダイ</t>
    </rPh>
    <rPh sb="6" eb="7">
      <t>コウ</t>
    </rPh>
    <rPh sb="7" eb="9">
      <t>ホンブン</t>
    </rPh>
    <rPh sb="12" eb="14">
      <t>キンガク</t>
    </rPh>
    <phoneticPr fontId="1"/>
  </si>
  <si>
    <t>寒冷地手当</t>
    <rPh sb="0" eb="3">
      <t>カンレイチ</t>
    </rPh>
    <rPh sb="3" eb="5">
      <t>テアテ</t>
    </rPh>
    <phoneticPr fontId="1"/>
  </si>
  <si>
    <t>（給与総額）</t>
    <rPh sb="1" eb="3">
      <t>キュウヨ</t>
    </rPh>
    <rPh sb="3" eb="5">
      <t>ソウガク</t>
    </rPh>
    <phoneticPr fontId="1"/>
  </si>
  <si>
    <t>（総日数）</t>
    <rPh sb="1" eb="2">
      <t>ソウ</t>
    </rPh>
    <rPh sb="2" eb="4">
      <t>ニッスウ</t>
    </rPh>
    <phoneticPr fontId="1"/>
  </si>
  <si>
    <t>÷</t>
    <phoneticPr fontId="1"/>
  </si>
  <si>
    <t>＝</t>
    <phoneticPr fontId="1"/>
  </si>
  <si>
    <t>（イ）</t>
    <phoneticPr fontId="1"/>
  </si>
  <si>
    <t>×５÷365＝</t>
    <phoneticPr fontId="1"/>
  </si>
  <si>
    <t>（ロ）</t>
    <phoneticPr fontId="1"/>
  </si>
  <si>
    <t>（イ）　＋　（ロ）　＝　</t>
    <phoneticPr fontId="1"/>
  </si>
  <si>
    <t>(B)</t>
    <phoneticPr fontId="1"/>
  </si>
  <si>
    <t>法第２条第４項ただし書による金額</t>
    <rPh sb="0" eb="1">
      <t>ホウ</t>
    </rPh>
    <rPh sb="1" eb="2">
      <t>ダイ</t>
    </rPh>
    <rPh sb="3" eb="4">
      <t>ジョウ</t>
    </rPh>
    <rPh sb="4" eb="5">
      <t>ダイ</t>
    </rPh>
    <rPh sb="6" eb="7">
      <t>コウ</t>
    </rPh>
    <rPh sb="10" eb="11">
      <t>ガキ</t>
    </rPh>
    <rPh sb="14" eb="16">
      <t>キンガク</t>
    </rPh>
    <phoneticPr fontId="1"/>
  </si>
  <si>
    <t>日、時間又は出来高払制によ</t>
    <rPh sb="0" eb="1">
      <t>ヒ</t>
    </rPh>
    <rPh sb="2" eb="4">
      <t>ジカン</t>
    </rPh>
    <rPh sb="4" eb="5">
      <t>マタ</t>
    </rPh>
    <rPh sb="6" eb="9">
      <t>デキダカ</t>
    </rPh>
    <rPh sb="9" eb="10">
      <t>バラ</t>
    </rPh>
    <rPh sb="10" eb="11">
      <t>セイ</t>
    </rPh>
    <phoneticPr fontId="1"/>
  </si>
  <si>
    <t>（勤務した日数）</t>
    <rPh sb="1" eb="3">
      <t>キンム</t>
    </rPh>
    <rPh sb="5" eb="7">
      <t>ニッスウ</t>
    </rPh>
    <phoneticPr fontId="1"/>
  </si>
  <si>
    <t>って定められた給与の総額</t>
    <rPh sb="2" eb="3">
      <t>サダ</t>
    </rPh>
    <rPh sb="7" eb="9">
      <t>キュウヨ</t>
    </rPh>
    <rPh sb="10" eb="12">
      <t>ソウガク</t>
    </rPh>
    <phoneticPr fontId="1"/>
  </si>
  <si>
    <t>×</t>
    <phoneticPr fontId="1"/>
  </si>
  <si>
    <t>（ハ）</t>
    <phoneticPr fontId="1"/>
  </si>
  <si>
    <t>（その他の給与の総額）</t>
    <rPh sb="3" eb="4">
      <t>タ</t>
    </rPh>
    <rPh sb="5" eb="7">
      <t>キュウヨ</t>
    </rPh>
    <rPh sb="8" eb="10">
      <t>ソウガク</t>
    </rPh>
    <phoneticPr fontId="1"/>
  </si>
  <si>
    <t>（ニ）</t>
    <phoneticPr fontId="1"/>
  </si>
  <si>
    <t>（ロ）　＋　（ハ）　＋　（ニ）　＝　</t>
    <phoneticPr fontId="1"/>
  </si>
  <si>
    <t>(C)</t>
    <phoneticPr fontId="1"/>
  </si>
  <si>
    <t>法第２条第６項による金額（同条第４項本文計算）</t>
    <rPh sb="0" eb="1">
      <t>ホウ</t>
    </rPh>
    <rPh sb="1" eb="2">
      <t>ダイ</t>
    </rPh>
    <rPh sb="3" eb="4">
      <t>ジョウ</t>
    </rPh>
    <rPh sb="4" eb="5">
      <t>ダイ</t>
    </rPh>
    <rPh sb="6" eb="7">
      <t>コウ</t>
    </rPh>
    <rPh sb="10" eb="12">
      <t>キンガク</t>
    </rPh>
    <rPh sb="13" eb="14">
      <t>ドウ</t>
    </rPh>
    <rPh sb="14" eb="15">
      <t>ジョウ</t>
    </rPh>
    <rPh sb="15" eb="16">
      <t>ダイ</t>
    </rPh>
    <rPh sb="17" eb="18">
      <t>コウ</t>
    </rPh>
    <rPh sb="18" eb="20">
      <t>ホンブン</t>
    </rPh>
    <rPh sb="20" eb="22">
      <t>ケイサン</t>
    </rPh>
    <phoneticPr fontId="1"/>
  </si>
  <si>
    <t>（寒冷地手当の額）</t>
    <rPh sb="1" eb="4">
      <t>カンレイチ</t>
    </rPh>
    <rPh sb="4" eb="6">
      <t>テアテ</t>
    </rPh>
    <rPh sb="7" eb="8">
      <t>ガク</t>
    </rPh>
    <phoneticPr fontId="1"/>
  </si>
  <si>
    <t>（控除日の属する月の給与の月額）</t>
    <rPh sb="1" eb="3">
      <t>コウジョ</t>
    </rPh>
    <rPh sb="3" eb="4">
      <t>ビ</t>
    </rPh>
    <rPh sb="5" eb="6">
      <t>ゾク</t>
    </rPh>
    <rPh sb="8" eb="9">
      <t>ツキ</t>
    </rPh>
    <rPh sb="10" eb="12">
      <t>キュウヨ</t>
    </rPh>
    <rPh sb="13" eb="15">
      <t>ゲツガク</t>
    </rPh>
    <phoneticPr fontId="1"/>
  </si>
  <si>
    <t>（その月の総日数）</t>
    <rPh sb="3" eb="4">
      <t>ツキ</t>
    </rPh>
    <rPh sb="5" eb="6">
      <t>ソウ</t>
    </rPh>
    <rPh sb="6" eb="8">
      <t>ニッスウ</t>
    </rPh>
    <phoneticPr fontId="1"/>
  </si>
  <si>
    <t>（控除日数）</t>
    <rPh sb="1" eb="5">
      <t>コウジョニッスウ</t>
    </rPh>
    <phoneticPr fontId="1"/>
  </si>
  <si>
    <t>（減額された給与の額）</t>
    <rPh sb="1" eb="3">
      <t>ゲンガク</t>
    </rPh>
    <rPh sb="6" eb="8">
      <t>キュウヨ</t>
    </rPh>
    <rPh sb="9" eb="10">
      <t>ガク</t>
    </rPh>
    <phoneticPr fontId="1"/>
  </si>
  <si>
    <t>５</t>
    <phoneticPr fontId="1"/>
  </si>
  <si>
    <t>＋</t>
    <phoneticPr fontId="1"/>
  </si>
  <si>
    <t>－</t>
    <phoneticPr fontId="1"/>
  </si>
  <si>
    <t>（ホ）</t>
    <phoneticPr fontId="1"/>
  </si>
  <si>
    <t>（控除日の勤務に対して支払われた時間外勤務手当等の合計額）</t>
    <rPh sb="1" eb="3">
      <t>コウジョ</t>
    </rPh>
    <rPh sb="3" eb="4">
      <t>ビ</t>
    </rPh>
    <rPh sb="5" eb="7">
      <t>キンム</t>
    </rPh>
    <rPh sb="8" eb="9">
      <t>タイ</t>
    </rPh>
    <rPh sb="11" eb="13">
      <t>シハラ</t>
    </rPh>
    <rPh sb="16" eb="19">
      <t>ジカンガイ</t>
    </rPh>
    <rPh sb="19" eb="21">
      <t>キンム</t>
    </rPh>
    <rPh sb="21" eb="23">
      <t>テアテ</t>
    </rPh>
    <rPh sb="23" eb="24">
      <t>トウ</t>
    </rPh>
    <rPh sb="25" eb="27">
      <t>ゴウケイ</t>
    </rPh>
    <rPh sb="27" eb="28">
      <t>ガク</t>
    </rPh>
    <phoneticPr fontId="1"/>
  </si>
  <si>
    <t>（ヘ）</t>
    <phoneticPr fontId="1"/>
  </si>
  <si>
    <t>（ホ）　＋　（ヘ）　＝　</t>
    <phoneticPr fontId="1"/>
  </si>
  <si>
    <t>（ト）</t>
    <phoneticPr fontId="1"/>
  </si>
  <si>
    <t>（控除日数）</t>
    <rPh sb="1" eb="3">
      <t>コウジョ</t>
    </rPh>
    <rPh sb="3" eb="5">
      <t>ニッスウ</t>
    </rPh>
    <phoneticPr fontId="1"/>
  </si>
  <si>
    <t>(C')</t>
    <phoneticPr fontId="1"/>
  </si>
  <si>
    <t>法第２条第６項による金額（同条第４項ただし書計算）</t>
    <rPh sb="0" eb="1">
      <t>ホウ</t>
    </rPh>
    <rPh sb="1" eb="2">
      <t>ダイ</t>
    </rPh>
    <rPh sb="3" eb="4">
      <t>ジョウ</t>
    </rPh>
    <rPh sb="4" eb="5">
      <t>ダイ</t>
    </rPh>
    <rPh sb="6" eb="7">
      <t>コウ</t>
    </rPh>
    <rPh sb="10" eb="12">
      <t>キンガク</t>
    </rPh>
    <rPh sb="13" eb="14">
      <t>ドウ</t>
    </rPh>
    <rPh sb="14" eb="15">
      <t>ジョウ</t>
    </rPh>
    <rPh sb="15" eb="16">
      <t>ダイ</t>
    </rPh>
    <rPh sb="17" eb="18">
      <t>コウ</t>
    </rPh>
    <rPh sb="21" eb="22">
      <t>ガキ</t>
    </rPh>
    <rPh sb="22" eb="24">
      <t>ケイサン</t>
    </rPh>
    <phoneticPr fontId="1"/>
  </si>
  <si>
    <t>日、時間又は出来高払制によって</t>
    <rPh sb="0" eb="1">
      <t>ヒ</t>
    </rPh>
    <rPh sb="2" eb="4">
      <t>ジカン</t>
    </rPh>
    <rPh sb="4" eb="5">
      <t>マタ</t>
    </rPh>
    <rPh sb="6" eb="9">
      <t>デキダカ</t>
    </rPh>
    <rPh sb="9" eb="10">
      <t>バラ</t>
    </rPh>
    <rPh sb="10" eb="11">
      <t>セイ</t>
    </rPh>
    <phoneticPr fontId="1"/>
  </si>
  <si>
    <t>勤務した日数
（控除日を除く）</t>
    <rPh sb="0" eb="2">
      <t>キンム</t>
    </rPh>
    <rPh sb="4" eb="6">
      <t>ニッスウ</t>
    </rPh>
    <rPh sb="8" eb="10">
      <t>コウジョ</t>
    </rPh>
    <rPh sb="10" eb="11">
      <t>ビ</t>
    </rPh>
    <rPh sb="12" eb="13">
      <t>ノゾ</t>
    </rPh>
    <phoneticPr fontId="1"/>
  </si>
  <si>
    <t>定められた給与の総額（控除日に</t>
    <rPh sb="0" eb="1">
      <t>サダ</t>
    </rPh>
    <rPh sb="5" eb="7">
      <t>キュウヨ</t>
    </rPh>
    <rPh sb="8" eb="10">
      <t>ソウガク</t>
    </rPh>
    <rPh sb="11" eb="13">
      <t>コウジョ</t>
    </rPh>
    <rPh sb="13" eb="14">
      <t>ビ</t>
    </rPh>
    <phoneticPr fontId="1"/>
  </si>
  <si>
    <t>支払われたものを除く）　　　　</t>
    <rPh sb="0" eb="2">
      <t>シハラ</t>
    </rPh>
    <rPh sb="8" eb="9">
      <t>ノゾ</t>
    </rPh>
    <phoneticPr fontId="1"/>
  </si>
  <si>
    <t>（チ）</t>
    <phoneticPr fontId="1"/>
  </si>
  <si>
    <t>（リ）</t>
    <phoneticPr fontId="1"/>
  </si>
  <si>
    <t>（チ）　＋　（リ）　＝　</t>
    <phoneticPr fontId="1"/>
  </si>
  <si>
    <t>〔注意事項〕別紙参照。</t>
    <rPh sb="1" eb="3">
      <t>チュウイ</t>
    </rPh>
    <rPh sb="3" eb="5">
      <t>ジコウ</t>
    </rPh>
    <rPh sb="6" eb="8">
      <t>ベッシ</t>
    </rPh>
    <rPh sb="8" eb="10">
      <t>サンショウ</t>
    </rPh>
    <phoneticPr fontId="1"/>
  </si>
  <si>
    <t>(D)</t>
    <phoneticPr fontId="1"/>
  </si>
  <si>
    <t>規則第３条第１項による金額</t>
    <rPh sb="0" eb="2">
      <t>キソク</t>
    </rPh>
    <rPh sb="2" eb="3">
      <t>ダイ</t>
    </rPh>
    <rPh sb="4" eb="5">
      <t>ジョウ</t>
    </rPh>
    <rPh sb="5" eb="6">
      <t>ダイ</t>
    </rPh>
    <rPh sb="7" eb="8">
      <t>コウ</t>
    </rPh>
    <rPh sb="11" eb="13">
      <t>キンガク</t>
    </rPh>
    <phoneticPr fontId="1"/>
  </si>
  <si>
    <t>①　災害発生の日（</t>
    <rPh sb="2" eb="4">
      <t>サイガイ</t>
    </rPh>
    <rPh sb="4" eb="6">
      <t>ハッセイ</t>
    </rPh>
    <rPh sb="7" eb="8">
      <t>ヒ</t>
    </rPh>
    <phoneticPr fontId="1"/>
  </si>
  <si>
    <t>）における基本的給与の</t>
    <rPh sb="5" eb="8">
      <t>キホンテキ</t>
    </rPh>
    <rPh sb="8" eb="10">
      <t>キュウヨ</t>
    </rPh>
    <phoneticPr fontId="1"/>
  </si>
  <si>
    <t>②　補償事由発生日（</t>
    <rPh sb="2" eb="9">
      <t>ホショウジユウハッセイビ</t>
    </rPh>
    <phoneticPr fontId="1"/>
  </si>
  <si>
    <t>）における基本的給与</t>
    <rPh sb="5" eb="8">
      <t>キホンテキ</t>
    </rPh>
    <rPh sb="8" eb="10">
      <t>キュウヨ</t>
    </rPh>
    <phoneticPr fontId="1"/>
  </si>
  <si>
    <t>　月額</t>
    <rPh sb="1" eb="3">
      <t>ゲツガク</t>
    </rPh>
    <phoneticPr fontId="1"/>
  </si>
  <si>
    <t>　の月額</t>
    <rPh sb="2" eb="4">
      <t>ゲツガク</t>
    </rPh>
    <phoneticPr fontId="1"/>
  </si>
  <si>
    <t>職給与表</t>
    <rPh sb="0" eb="1">
      <t>ショク</t>
    </rPh>
    <rPh sb="1" eb="3">
      <t>キュウヨ</t>
    </rPh>
    <rPh sb="3" eb="4">
      <t>ヒョウ</t>
    </rPh>
    <phoneticPr fontId="1"/>
  </si>
  <si>
    <t>級</t>
    <rPh sb="0" eb="1">
      <t>キュウ</t>
    </rPh>
    <phoneticPr fontId="1"/>
  </si>
  <si>
    <t>号級</t>
    <rPh sb="0" eb="1">
      <t>ゴウ</t>
    </rPh>
    <rPh sb="1" eb="2">
      <t>キュウ</t>
    </rPh>
    <phoneticPr fontId="1"/>
  </si>
  <si>
    <t>給　　　　　料</t>
    <rPh sb="0" eb="1">
      <t>キュウ</t>
    </rPh>
    <rPh sb="6" eb="7">
      <t>リョウ</t>
    </rPh>
    <phoneticPr fontId="1"/>
  </si>
  <si>
    <t>扶　養　手　当</t>
    <rPh sb="0" eb="1">
      <t>フ</t>
    </rPh>
    <rPh sb="2" eb="3">
      <t>ヨウ</t>
    </rPh>
    <rPh sb="4" eb="5">
      <t>テ</t>
    </rPh>
    <rPh sb="6" eb="7">
      <t>トウ</t>
    </rPh>
    <phoneticPr fontId="1"/>
  </si>
  <si>
    <t>地　域　手　当</t>
    <rPh sb="0" eb="1">
      <t>チ</t>
    </rPh>
    <rPh sb="2" eb="3">
      <t>イキ</t>
    </rPh>
    <rPh sb="4" eb="5">
      <t>テ</t>
    </rPh>
    <rPh sb="6" eb="7">
      <t>トウ</t>
    </rPh>
    <phoneticPr fontId="1"/>
  </si>
  <si>
    <t>特地勤務手当又はへき地勤務手当</t>
    <rPh sb="0" eb="1">
      <t>トク</t>
    </rPh>
    <rPh sb="1" eb="2">
      <t>チ</t>
    </rPh>
    <rPh sb="2" eb="4">
      <t>キンム</t>
    </rPh>
    <rPh sb="4" eb="6">
      <t>テアテ</t>
    </rPh>
    <rPh sb="6" eb="7">
      <t>マタ</t>
    </rPh>
    <rPh sb="10" eb="11">
      <t>チ</t>
    </rPh>
    <rPh sb="11" eb="13">
      <t>キンム</t>
    </rPh>
    <rPh sb="13" eb="15">
      <t>テアテ</t>
    </rPh>
    <phoneticPr fontId="1"/>
  </si>
  <si>
    <t>　　　計</t>
    <rPh sb="3" eb="4">
      <t>ケイ</t>
    </rPh>
    <phoneticPr fontId="1"/>
  </si>
  <si>
    <t>(E)</t>
    <phoneticPr fontId="1"/>
  </si>
  <si>
    <t>規則第３条第２項による金額</t>
    <rPh sb="0" eb="2">
      <t>キソク</t>
    </rPh>
    <rPh sb="2" eb="3">
      <t>ダイ</t>
    </rPh>
    <rPh sb="4" eb="5">
      <t>ジョウ</t>
    </rPh>
    <rPh sb="5" eb="6">
      <t>ダイ</t>
    </rPh>
    <rPh sb="7" eb="8">
      <t>コウ</t>
    </rPh>
    <rPh sb="11" eb="13">
      <t>キンガク</t>
    </rPh>
    <phoneticPr fontId="1"/>
  </si>
  <si>
    <t>（基本的給与の月額①）</t>
    <rPh sb="1" eb="4">
      <t>キホンテキ</t>
    </rPh>
    <rPh sb="4" eb="6">
      <t>キュウヨ</t>
    </rPh>
    <rPh sb="7" eb="9">
      <t>ゲツガク</t>
    </rPh>
    <phoneticPr fontId="1"/>
  </si>
  <si>
    <t>(F)</t>
    <phoneticPr fontId="1"/>
  </si>
  <si>
    <t>規則第３条第３項による金額</t>
    <rPh sb="0" eb="2">
      <t>キソク</t>
    </rPh>
    <rPh sb="2" eb="3">
      <t>ダイ</t>
    </rPh>
    <rPh sb="4" eb="5">
      <t>ジョウ</t>
    </rPh>
    <rPh sb="5" eb="6">
      <t>ダイ</t>
    </rPh>
    <rPh sb="7" eb="8">
      <t>コウ</t>
    </rPh>
    <rPh sb="11" eb="13">
      <t>キンガク</t>
    </rPh>
    <phoneticPr fontId="1"/>
  </si>
  <si>
    <t>（基本的給与の月額②）</t>
    <rPh sb="1" eb="4">
      <t>キホンテキ</t>
    </rPh>
    <rPh sb="4" eb="6">
      <t>キュウヨ</t>
    </rPh>
    <rPh sb="7" eb="9">
      <t>ゲツガク</t>
    </rPh>
    <phoneticPr fontId="1"/>
  </si>
  <si>
    <t>(G)</t>
    <phoneticPr fontId="1"/>
  </si>
  <si>
    <t>規則第３条第４項による金額</t>
    <rPh sb="0" eb="2">
      <t>キソク</t>
    </rPh>
    <rPh sb="2" eb="3">
      <t>ダイ</t>
    </rPh>
    <rPh sb="4" eb="5">
      <t>ジョウ</t>
    </rPh>
    <rPh sb="5" eb="6">
      <t>ダイ</t>
    </rPh>
    <rPh sb="7" eb="8">
      <t>コウ</t>
    </rPh>
    <rPh sb="11" eb="13">
      <t>キンガク</t>
    </rPh>
    <phoneticPr fontId="1"/>
  </si>
  <si>
    <t>災害発生の日を補償事由発生日とみなして(F)の例により計算した金額</t>
    <rPh sb="0" eb="4">
      <t>サイガイハッセイ</t>
    </rPh>
    <rPh sb="5" eb="6">
      <t>ヒ</t>
    </rPh>
    <rPh sb="7" eb="9">
      <t>ホショウ</t>
    </rPh>
    <rPh sb="9" eb="11">
      <t>ジユウ</t>
    </rPh>
    <rPh sb="11" eb="13">
      <t>ハッセイ</t>
    </rPh>
    <rPh sb="13" eb="14">
      <t>ビ</t>
    </rPh>
    <rPh sb="23" eb="24">
      <t>レイ</t>
    </rPh>
    <rPh sb="27" eb="29">
      <t>ケイサン</t>
    </rPh>
    <rPh sb="31" eb="33">
      <t>キンガク</t>
    </rPh>
    <phoneticPr fontId="1"/>
  </si>
  <si>
    <t>（ヌ）</t>
    <phoneticPr fontId="1"/>
  </si>
  <si>
    <t>（ヌ）及び(A)(B)(C)(C')(D)(E)のうち最も高い金額</t>
    <rPh sb="3" eb="4">
      <t>オヨ</t>
    </rPh>
    <rPh sb="27" eb="28">
      <t>モット</t>
    </rPh>
    <rPh sb="29" eb="30">
      <t>タカ</t>
    </rPh>
    <rPh sb="31" eb="33">
      <t>キンガク</t>
    </rPh>
    <phoneticPr fontId="1"/>
  </si>
  <si>
    <t>（ル）</t>
    <phoneticPr fontId="1"/>
  </si>
  <si>
    <t>（総務大臣が定める率）</t>
    <rPh sb="1" eb="3">
      <t>ソウム</t>
    </rPh>
    <rPh sb="3" eb="5">
      <t>ダイジン</t>
    </rPh>
    <rPh sb="6" eb="7">
      <t>サダ</t>
    </rPh>
    <rPh sb="9" eb="10">
      <t>リツ</t>
    </rPh>
    <phoneticPr fontId="1"/>
  </si>
  <si>
    <t>規則第３条第６項による計算</t>
    <rPh sb="0" eb="2">
      <t>キソク</t>
    </rPh>
    <rPh sb="2" eb="3">
      <t>ダイ</t>
    </rPh>
    <rPh sb="4" eb="5">
      <t>ジョウ</t>
    </rPh>
    <rPh sb="5" eb="6">
      <t>ダイ</t>
    </rPh>
    <rPh sb="7" eb="8">
      <t>コウ</t>
    </rPh>
    <rPh sb="11" eb="13">
      <t>ケイサン</t>
    </rPh>
    <phoneticPr fontId="1"/>
  </si>
  <si>
    <t>(H)</t>
    <phoneticPr fontId="1"/>
  </si>
  <si>
    <t>離職後に補償を行うべき事由が生じた場合の金額</t>
    <rPh sb="0" eb="2">
      <t>リショク</t>
    </rPh>
    <rPh sb="2" eb="3">
      <t>ゴ</t>
    </rPh>
    <rPh sb="4" eb="6">
      <t>ホショウ</t>
    </rPh>
    <rPh sb="7" eb="8">
      <t>オコナ</t>
    </rPh>
    <rPh sb="11" eb="13">
      <t>ジユウ</t>
    </rPh>
    <rPh sb="14" eb="15">
      <t>ショウ</t>
    </rPh>
    <rPh sb="17" eb="19">
      <t>バアイ</t>
    </rPh>
    <rPh sb="20" eb="22">
      <t>キンガク</t>
    </rPh>
    <phoneticPr fontId="1"/>
  </si>
  <si>
    <t>補償事由発生日を採用の日とみなして(E)の例により計算した額</t>
    <rPh sb="0" eb="7">
      <t>ホショウジユウハッセイビ</t>
    </rPh>
    <rPh sb="8" eb="10">
      <t>サイヨウ</t>
    </rPh>
    <rPh sb="11" eb="12">
      <t>ヒ</t>
    </rPh>
    <rPh sb="21" eb="22">
      <t>レイ</t>
    </rPh>
    <rPh sb="25" eb="27">
      <t>ケイサン</t>
    </rPh>
    <rPh sb="29" eb="30">
      <t>ガク</t>
    </rPh>
    <phoneticPr fontId="1"/>
  </si>
  <si>
    <t>(I)</t>
    <phoneticPr fontId="1"/>
  </si>
  <si>
    <t>離職後に補償を行うべき事由が生じ、かつ、補償事由発生日が災害発生の日の属する年度の翌々年度以降に属する場合の金額</t>
    <rPh sb="0" eb="2">
      <t>リショク</t>
    </rPh>
    <rPh sb="2" eb="3">
      <t>ゴ</t>
    </rPh>
    <rPh sb="4" eb="6">
      <t>ホショウ</t>
    </rPh>
    <rPh sb="7" eb="8">
      <t>オコナ</t>
    </rPh>
    <rPh sb="11" eb="13">
      <t>ジユウ</t>
    </rPh>
    <rPh sb="14" eb="15">
      <t>ショウ</t>
    </rPh>
    <rPh sb="20" eb="22">
      <t>ホショウ</t>
    </rPh>
    <rPh sb="22" eb="24">
      <t>ジユウ</t>
    </rPh>
    <rPh sb="24" eb="26">
      <t>ハッセイ</t>
    </rPh>
    <rPh sb="26" eb="27">
      <t>ビ</t>
    </rPh>
    <rPh sb="28" eb="30">
      <t>サイガイ</t>
    </rPh>
    <rPh sb="30" eb="32">
      <t>ハッセイ</t>
    </rPh>
    <rPh sb="33" eb="34">
      <t>ヒ</t>
    </rPh>
    <rPh sb="35" eb="36">
      <t>ゾク</t>
    </rPh>
    <rPh sb="38" eb="40">
      <t>ネンド</t>
    </rPh>
    <rPh sb="41" eb="43">
      <t>ヨクヨク</t>
    </rPh>
    <rPh sb="43" eb="45">
      <t>ネンド</t>
    </rPh>
    <rPh sb="45" eb="47">
      <t>イコウ</t>
    </rPh>
    <rPh sb="48" eb="49">
      <t>ゾク</t>
    </rPh>
    <rPh sb="51" eb="53">
      <t>バアイ</t>
    </rPh>
    <rPh sb="54" eb="56">
      <t>キンガク</t>
    </rPh>
    <phoneticPr fontId="1"/>
  </si>
  <si>
    <t>災害発生の日を補償事由発生日とみなして(F)の例により計算した額</t>
    <rPh sb="0" eb="2">
      <t>サイガイ</t>
    </rPh>
    <rPh sb="2" eb="4">
      <t>ハッセイ</t>
    </rPh>
    <rPh sb="5" eb="6">
      <t>ヒ</t>
    </rPh>
    <rPh sb="7" eb="9">
      <t>ホショウ</t>
    </rPh>
    <rPh sb="9" eb="11">
      <t>ジユウ</t>
    </rPh>
    <rPh sb="11" eb="13">
      <t>ハッセイ</t>
    </rPh>
    <rPh sb="13" eb="14">
      <t>ビ</t>
    </rPh>
    <rPh sb="23" eb="24">
      <t>レイ</t>
    </rPh>
    <rPh sb="27" eb="29">
      <t>ケイサン</t>
    </rPh>
    <rPh sb="31" eb="32">
      <t>ガク</t>
    </rPh>
    <phoneticPr fontId="1"/>
  </si>
  <si>
    <t>（ヲ）</t>
    <phoneticPr fontId="1"/>
  </si>
  <si>
    <t>（ヲ）及び(A)(B)(C)(C')(D)(E)のうち最も高い金額</t>
    <rPh sb="3" eb="4">
      <t>オヨ</t>
    </rPh>
    <rPh sb="27" eb="28">
      <t>モット</t>
    </rPh>
    <rPh sb="29" eb="30">
      <t>タカ</t>
    </rPh>
    <rPh sb="31" eb="33">
      <t>キンガク</t>
    </rPh>
    <phoneticPr fontId="1"/>
  </si>
  <si>
    <t>（ワ）</t>
    <phoneticPr fontId="1"/>
  </si>
  <si>
    <t>(J)</t>
    <phoneticPr fontId="1"/>
  </si>
  <si>
    <t>(H)(I)以外の金額</t>
    <rPh sb="6" eb="8">
      <t>イガイ</t>
    </rPh>
    <rPh sb="9" eb="11">
      <t>キンガク</t>
    </rPh>
    <phoneticPr fontId="1"/>
  </si>
  <si>
    <t>(K)</t>
    <phoneticPr fontId="1"/>
  </si>
  <si>
    <t>規則第３条第７項による金額</t>
    <rPh sb="0" eb="2">
      <t>キソク</t>
    </rPh>
    <rPh sb="2" eb="3">
      <t>ダイ</t>
    </rPh>
    <rPh sb="4" eb="5">
      <t>ジョウ</t>
    </rPh>
    <rPh sb="5" eb="6">
      <t>ダイ</t>
    </rPh>
    <rPh sb="7" eb="8">
      <t>コウ</t>
    </rPh>
    <rPh sb="11" eb="13">
      <t>キンガク</t>
    </rPh>
    <phoneticPr fontId="1"/>
  </si>
  <si>
    <t>(L)</t>
    <phoneticPr fontId="1"/>
  </si>
  <si>
    <t>法第２条第11項又は第13項による金額</t>
    <rPh sb="0" eb="1">
      <t>ホウ</t>
    </rPh>
    <rPh sb="1" eb="2">
      <t>ダイ</t>
    </rPh>
    <rPh sb="3" eb="4">
      <t>ジョウ</t>
    </rPh>
    <rPh sb="4" eb="5">
      <t>ダイ</t>
    </rPh>
    <rPh sb="7" eb="8">
      <t>コウ</t>
    </rPh>
    <rPh sb="8" eb="9">
      <t>マタ</t>
    </rPh>
    <rPh sb="10" eb="11">
      <t>ダイ</t>
    </rPh>
    <rPh sb="13" eb="14">
      <t>コウ</t>
    </rPh>
    <rPh sb="17" eb="19">
      <t>キンガク</t>
    </rPh>
    <phoneticPr fontId="1"/>
  </si>
  <si>
    <t>法第２条第11項又は第13項の基準日における年齢</t>
    <rPh sb="0" eb="1">
      <t>ホウ</t>
    </rPh>
    <rPh sb="1" eb="2">
      <t>ダイ</t>
    </rPh>
    <rPh sb="3" eb="4">
      <t>ジョウ</t>
    </rPh>
    <rPh sb="4" eb="5">
      <t>ダイ</t>
    </rPh>
    <rPh sb="7" eb="8">
      <t>コウ</t>
    </rPh>
    <rPh sb="8" eb="9">
      <t>マタ</t>
    </rPh>
    <rPh sb="10" eb="11">
      <t>ダイ</t>
    </rPh>
    <rPh sb="13" eb="14">
      <t>コウ</t>
    </rPh>
    <rPh sb="15" eb="18">
      <t>キジュンビ</t>
    </rPh>
    <rPh sb="22" eb="24">
      <t>ネンレイ</t>
    </rPh>
    <phoneticPr fontId="1"/>
  </si>
  <si>
    <t>最　高　限　度　額</t>
    <rPh sb="0" eb="1">
      <t>サイ</t>
    </rPh>
    <rPh sb="2" eb="3">
      <t>コウ</t>
    </rPh>
    <rPh sb="4" eb="5">
      <t>キリ</t>
    </rPh>
    <rPh sb="6" eb="7">
      <t>ド</t>
    </rPh>
    <rPh sb="8" eb="9">
      <t>ガク</t>
    </rPh>
    <phoneticPr fontId="1"/>
  </si>
  <si>
    <t>最　低　限　度　額</t>
    <rPh sb="0" eb="1">
      <t>サイ</t>
    </rPh>
    <rPh sb="2" eb="3">
      <t>テイ</t>
    </rPh>
    <rPh sb="4" eb="5">
      <t>キリ</t>
    </rPh>
    <rPh sb="6" eb="7">
      <t>ド</t>
    </rPh>
    <rPh sb="8" eb="9">
      <t>ガク</t>
    </rPh>
    <phoneticPr fontId="1"/>
  </si>
  <si>
    <t>昭和61年改正法附則第５条の規定による経過措置の適用</t>
    <rPh sb="0" eb="2">
      <t>ショウワ</t>
    </rPh>
    <rPh sb="4" eb="5">
      <t>ネン</t>
    </rPh>
    <rPh sb="5" eb="8">
      <t>カイセイホウ</t>
    </rPh>
    <rPh sb="8" eb="10">
      <t>フソク</t>
    </rPh>
    <rPh sb="10" eb="11">
      <t>ダイ</t>
    </rPh>
    <rPh sb="12" eb="13">
      <t>ジョウ</t>
    </rPh>
    <rPh sb="14" eb="16">
      <t>キテイ</t>
    </rPh>
    <rPh sb="19" eb="21">
      <t>ケイカ</t>
    </rPh>
    <rPh sb="21" eb="23">
      <t>ソチ</t>
    </rPh>
    <rPh sb="24" eb="26">
      <t>テキヨウ</t>
    </rPh>
    <phoneticPr fontId="1"/>
  </si>
  <si>
    <t>２　平均給与額</t>
    <rPh sb="2" eb="4">
      <t>ヘイキン</t>
    </rPh>
    <rPh sb="4" eb="6">
      <t>キュウヨ</t>
    </rPh>
    <rPh sb="6" eb="7">
      <t>ガク</t>
    </rPh>
    <phoneticPr fontId="1"/>
  </si>
  <si>
    <t>による金額</t>
    <rPh sb="3" eb="5">
      <t>キンガク</t>
    </rPh>
    <phoneticPr fontId="1"/>
  </si>
  <si>
    <t xml:space="preserve"> </t>
    <phoneticPr fontId="1"/>
  </si>
  <si>
    <t>休業補償</t>
    <rPh sb="0" eb="2">
      <t>キュウギョウ</t>
    </rPh>
    <rPh sb="2" eb="4">
      <t>ホショウ</t>
    </rPh>
    <phoneticPr fontId="1"/>
  </si>
  <si>
    <t>傷病補償年金</t>
    <rPh sb="0" eb="2">
      <t>ショウビョウ</t>
    </rPh>
    <rPh sb="2" eb="4">
      <t>ホショウ</t>
    </rPh>
    <rPh sb="4" eb="6">
      <t>ネンキン</t>
    </rPh>
    <phoneticPr fontId="1"/>
  </si>
  <si>
    <t>○</t>
    <phoneticPr fontId="1"/>
  </si>
  <si>
    <t>障害補償年金</t>
    <rPh sb="0" eb="2">
      <t>ショウガイ</t>
    </rPh>
    <rPh sb="2" eb="4">
      <t>ホショウ</t>
    </rPh>
    <rPh sb="4" eb="6">
      <t>ネンキン</t>
    </rPh>
    <phoneticPr fontId="1"/>
  </si>
  <si>
    <t>障害補償一時金</t>
    <rPh sb="0" eb="2">
      <t>ショウガイ</t>
    </rPh>
    <rPh sb="2" eb="4">
      <t>ホショウ</t>
    </rPh>
    <rPh sb="4" eb="7">
      <t>イチジキン</t>
    </rPh>
    <phoneticPr fontId="1"/>
  </si>
  <si>
    <t>遺族補償一時金</t>
    <rPh sb="0" eb="2">
      <t>イゾク</t>
    </rPh>
    <rPh sb="2" eb="4">
      <t>ホショウ</t>
    </rPh>
    <rPh sb="4" eb="7">
      <t>イチジキン</t>
    </rPh>
    <phoneticPr fontId="1"/>
  </si>
  <si>
    <t>葬祭補償</t>
    <rPh sb="0" eb="2">
      <t>ソウサイ</t>
    </rPh>
    <rPh sb="2" eb="4">
      <t>ホショウ</t>
    </rPh>
    <phoneticPr fontId="1"/>
  </si>
  <si>
    <t>年金たる補償を支給すべき事由が生じた日の属する期間の区分</t>
    <phoneticPr fontId="1"/>
  </si>
  <si>
    <t>支給すべき年金の属する期間</t>
    <phoneticPr fontId="1"/>
  </si>
  <si>
    <t>適用年月日</t>
    <rPh sb="0" eb="2">
      <t>テキヨウ</t>
    </rPh>
    <rPh sb="2" eb="5">
      <t>ネンガッピ</t>
    </rPh>
    <phoneticPr fontId="1"/>
  </si>
  <si>
    <t>自</t>
    <rPh sb="0" eb="1">
      <t>ジ</t>
    </rPh>
    <phoneticPr fontId="1"/>
  </si>
  <si>
    <t>至</t>
    <rPh sb="0" eb="1">
      <t>イタ</t>
    </rPh>
    <phoneticPr fontId="1"/>
  </si>
  <si>
    <t>年齢階層</t>
    <rPh sb="0" eb="2">
      <t>ネンレイ</t>
    </rPh>
    <rPh sb="2" eb="4">
      <t>カイソウ</t>
    </rPh>
    <phoneticPr fontId="1"/>
  </si>
  <si>
    <t>支給すべき補償の属する期間</t>
    <phoneticPr fontId="1"/>
  </si>
  <si>
    <t>年金たる補償</t>
    <rPh sb="0" eb="2">
      <t>ネンキン</t>
    </rPh>
    <rPh sb="4" eb="6">
      <t>ホショウ</t>
    </rPh>
    <phoneticPr fontId="1"/>
  </si>
  <si>
    <t>最低保障額</t>
    <rPh sb="0" eb="2">
      <t>サイテイ</t>
    </rPh>
    <rPh sb="2" eb="5">
      <t>ホショウガク</t>
    </rPh>
    <phoneticPr fontId="1"/>
  </si>
  <si>
    <t>　災害発生の日の属する月の前月の末日以前における直近</t>
    <rPh sb="1" eb="5">
      <t>サイガイハッセイ</t>
    </rPh>
    <rPh sb="6" eb="7">
      <t>ヒ</t>
    </rPh>
    <rPh sb="8" eb="9">
      <t>ゾク</t>
    </rPh>
    <rPh sb="11" eb="12">
      <t>ツキ</t>
    </rPh>
    <rPh sb="13" eb="15">
      <t>ゼンゲツ</t>
    </rPh>
    <rPh sb="16" eb="18">
      <t>マツジツ</t>
    </rPh>
    <rPh sb="18" eb="20">
      <t>イゼン</t>
    </rPh>
    <phoneticPr fontId="1"/>
  </si>
  <si>
    <t>　の寒冷地手当の支給日に支給された寒冷地手当の額</t>
    <rPh sb="4" eb="5">
      <t>チ</t>
    </rPh>
    <rPh sb="5" eb="7">
      <t>テアテ</t>
    </rPh>
    <rPh sb="8" eb="10">
      <t>シキュウ</t>
    </rPh>
    <rPh sb="10" eb="11">
      <t>ビ</t>
    </rPh>
    <rPh sb="12" eb="14">
      <t>シキュウ</t>
    </rPh>
    <rPh sb="17" eb="20">
      <t>カンレイチ</t>
    </rPh>
    <rPh sb="20" eb="22">
      <t>テアテ</t>
    </rPh>
    <phoneticPr fontId="1"/>
  </si>
  <si>
    <t xml:space="preserve"> 給料の調整額</t>
    <rPh sb="1" eb="3">
      <t>キュウリョウ</t>
    </rPh>
    <rPh sb="4" eb="6">
      <t>チョウセイ</t>
    </rPh>
    <rPh sb="6" eb="7">
      <t>ガク</t>
    </rPh>
    <phoneticPr fontId="1"/>
  </si>
  <si>
    <t xml:space="preserve"> 教職調整額</t>
    <rPh sb="1" eb="3">
      <t>キョウショク</t>
    </rPh>
    <rPh sb="3" eb="5">
      <t>チョウセイ</t>
    </rPh>
    <rPh sb="5" eb="6">
      <t>ガク</t>
    </rPh>
    <phoneticPr fontId="1"/>
  </si>
  <si>
    <t>#</t>
    <phoneticPr fontId="1"/>
  </si>
  <si>
    <t>分類</t>
    <rPh sb="0" eb="2">
      <t>ブンルイ</t>
    </rPh>
    <phoneticPr fontId="1"/>
  </si>
  <si>
    <t>項目名</t>
    <rPh sb="0" eb="3">
      <t>コウモクメイ</t>
    </rPh>
    <phoneticPr fontId="1"/>
  </si>
  <si>
    <t>値</t>
    <rPh sb="0" eb="1">
      <t>アタイ</t>
    </rPh>
    <phoneticPr fontId="1"/>
  </si>
  <si>
    <t>災害発生日</t>
    <rPh sb="0" eb="5">
      <t>サイガイハッセイビ</t>
    </rPh>
    <phoneticPr fontId="1"/>
  </si>
  <si>
    <t>年（西暦）</t>
    <rPh sb="0" eb="1">
      <t>ネン</t>
    </rPh>
    <rPh sb="2" eb="4">
      <t>セイレキ</t>
    </rPh>
    <phoneticPr fontId="1"/>
  </si>
  <si>
    <t>補償事由発生日</t>
    <rPh sb="0" eb="4">
      <t>ホショウジユウ</t>
    </rPh>
    <rPh sb="4" eb="7">
      <t>ハッセイビ</t>
    </rPh>
    <phoneticPr fontId="1"/>
  </si>
  <si>
    <t>支給開始日</t>
    <rPh sb="0" eb="2">
      <t>シキュウ</t>
    </rPh>
    <rPh sb="2" eb="5">
      <t>カイシビ</t>
    </rPh>
    <phoneticPr fontId="1"/>
  </si>
  <si>
    <t>年度開始日</t>
    <rPh sb="0" eb="5">
      <t>ネンドカイシビ</t>
    </rPh>
    <phoneticPr fontId="1"/>
  </si>
  <si>
    <t>スライド率選択</t>
    <rPh sb="4" eb="5">
      <t>リツ</t>
    </rPh>
    <rPh sb="5" eb="7">
      <t>センタク</t>
    </rPh>
    <phoneticPr fontId="1"/>
  </si>
  <si>
    <t>災害発生期間</t>
    <rPh sb="0" eb="2">
      <t>サイガイ</t>
    </rPh>
    <rPh sb="2" eb="4">
      <t>ハッセイ</t>
    </rPh>
    <rPh sb="4" eb="6">
      <t>キカン</t>
    </rPh>
    <phoneticPr fontId="1"/>
  </si>
  <si>
    <t>補償事由発生期間</t>
    <rPh sb="0" eb="2">
      <t>ホショウ</t>
    </rPh>
    <rPh sb="2" eb="6">
      <t>ジユウハッセイ</t>
    </rPh>
    <rPh sb="6" eb="8">
      <t>キカン</t>
    </rPh>
    <phoneticPr fontId="1"/>
  </si>
  <si>
    <t>給与手当選択</t>
    <rPh sb="0" eb="2">
      <t>キュウヨ</t>
    </rPh>
    <rPh sb="2" eb="4">
      <t>テアテ</t>
    </rPh>
    <rPh sb="4" eb="6">
      <t>センタク</t>
    </rPh>
    <phoneticPr fontId="1"/>
  </si>
  <si>
    <t>予備1</t>
    <rPh sb="0" eb="2">
      <t>ヨビ</t>
    </rPh>
    <phoneticPr fontId="1"/>
  </si>
  <si>
    <t>予備2</t>
    <rPh sb="0" eb="2">
      <t>ヨビ</t>
    </rPh>
    <phoneticPr fontId="1"/>
  </si>
  <si>
    <t>（Ａ）</t>
    <phoneticPr fontId="1"/>
  </si>
  <si>
    <t>（イ）計算</t>
    <rPh sb="3" eb="5">
      <t>ケイサン</t>
    </rPh>
    <phoneticPr fontId="1"/>
  </si>
  <si>
    <t>（ロ）計算</t>
    <rPh sb="3" eb="5">
      <t>ケイサン</t>
    </rPh>
    <phoneticPr fontId="1"/>
  </si>
  <si>
    <t>（Ａ）計算［（イ）＋（ロ）］</t>
    <rPh sb="3" eb="5">
      <t>ケイサン</t>
    </rPh>
    <phoneticPr fontId="1"/>
  </si>
  <si>
    <t>（Ｂ）</t>
    <phoneticPr fontId="1"/>
  </si>
  <si>
    <t>（ハ）計算</t>
    <rPh sb="3" eb="5">
      <t>ケイサン</t>
    </rPh>
    <phoneticPr fontId="1"/>
  </si>
  <si>
    <t>（ニ）計算</t>
    <rPh sb="3" eb="5">
      <t>ケイサン</t>
    </rPh>
    <phoneticPr fontId="1"/>
  </si>
  <si>
    <t>（Ｂ）計算［（ロ）＋（ハ）＋（ニ）］</t>
    <rPh sb="3" eb="5">
      <t>ケイサン</t>
    </rPh>
    <phoneticPr fontId="1"/>
  </si>
  <si>
    <t>（Ｃ）</t>
    <phoneticPr fontId="1"/>
  </si>
  <si>
    <t>（ホ）計算</t>
    <rPh sb="3" eb="5">
      <t>ケイサン</t>
    </rPh>
    <phoneticPr fontId="1"/>
  </si>
  <si>
    <t>（ヘ）参照</t>
    <rPh sb="3" eb="5">
      <t>サンショウ</t>
    </rPh>
    <phoneticPr fontId="1"/>
  </si>
  <si>
    <t>（ト）計算［（ホ）＋（ヘ）］</t>
    <rPh sb="3" eb="5">
      <t>ケイサン</t>
    </rPh>
    <phoneticPr fontId="1"/>
  </si>
  <si>
    <t>（Ｃ）計算</t>
    <rPh sb="3" eb="5">
      <t>ケイサン</t>
    </rPh>
    <phoneticPr fontId="1"/>
  </si>
  <si>
    <t>（Ｃ´）</t>
    <phoneticPr fontId="1"/>
  </si>
  <si>
    <t>（チ）計算</t>
    <rPh sb="3" eb="5">
      <t>ケイサン</t>
    </rPh>
    <phoneticPr fontId="1"/>
  </si>
  <si>
    <t>（リ）計算</t>
    <rPh sb="3" eb="5">
      <t>ケイサン</t>
    </rPh>
    <phoneticPr fontId="1"/>
  </si>
  <si>
    <t>（Ｃ´）計算［（チ）＋（リ）］</t>
    <rPh sb="4" eb="6">
      <t>ケイサン</t>
    </rPh>
    <phoneticPr fontId="1"/>
  </si>
  <si>
    <t>（Ｄ）</t>
    <phoneticPr fontId="1"/>
  </si>
  <si>
    <t>（Ｄ）計算</t>
    <rPh sb="3" eb="5">
      <t>ケイサン</t>
    </rPh>
    <phoneticPr fontId="1"/>
  </si>
  <si>
    <t>（Ｅ）</t>
    <phoneticPr fontId="1"/>
  </si>
  <si>
    <t>（Ｅ）計算</t>
    <rPh sb="3" eb="5">
      <t>ケイサン</t>
    </rPh>
    <phoneticPr fontId="1"/>
  </si>
  <si>
    <t>（Ｆ）</t>
    <phoneticPr fontId="1"/>
  </si>
  <si>
    <t>（Ｆ）計算</t>
    <rPh sb="3" eb="5">
      <t>ケイサン</t>
    </rPh>
    <phoneticPr fontId="1"/>
  </si>
  <si>
    <t>（Ｇ）</t>
    <phoneticPr fontId="1"/>
  </si>
  <si>
    <t>（Ｇ）計算有無フラグ</t>
    <rPh sb="3" eb="5">
      <t>ケイサン</t>
    </rPh>
    <rPh sb="5" eb="7">
      <t>ウム</t>
    </rPh>
    <phoneticPr fontId="1"/>
  </si>
  <si>
    <t>（ヌ）計算</t>
    <rPh sb="3" eb="5">
      <t>ケイサン</t>
    </rPh>
    <phoneticPr fontId="1"/>
  </si>
  <si>
    <t>（ル）計算</t>
    <rPh sb="3" eb="5">
      <t>ケイサン</t>
    </rPh>
    <phoneticPr fontId="1"/>
  </si>
  <si>
    <t>（Ｇ）計算</t>
    <rPh sb="3" eb="5">
      <t>ケイサン</t>
    </rPh>
    <phoneticPr fontId="1"/>
  </si>
  <si>
    <t>（Ｈ）</t>
    <phoneticPr fontId="1"/>
  </si>
  <si>
    <t>（Ｈ）計算</t>
    <rPh sb="3" eb="5">
      <t>ケイサン</t>
    </rPh>
    <phoneticPr fontId="1"/>
  </si>
  <si>
    <t>（Ｉ）</t>
    <phoneticPr fontId="1"/>
  </si>
  <si>
    <t>（ヲ）計算</t>
    <rPh sb="3" eb="5">
      <t>ケイサン</t>
    </rPh>
    <phoneticPr fontId="1"/>
  </si>
  <si>
    <t>（ワ）計算</t>
    <rPh sb="3" eb="5">
      <t>ケイサン</t>
    </rPh>
    <phoneticPr fontId="1"/>
  </si>
  <si>
    <t>（Ｉ）計算</t>
    <rPh sb="3" eb="5">
      <t>ケイサン</t>
    </rPh>
    <phoneticPr fontId="1"/>
  </si>
  <si>
    <t>（Ｋ）（Ｌ）</t>
    <phoneticPr fontId="1"/>
  </si>
  <si>
    <t>年金フラグ</t>
    <rPh sb="0" eb="2">
      <t>ネンキン</t>
    </rPh>
    <phoneticPr fontId="1"/>
  </si>
  <si>
    <t>限度額選択</t>
    <rPh sb="0" eb="3">
      <t>ゲンドガク</t>
    </rPh>
    <rPh sb="3" eb="5">
      <t>センタク</t>
    </rPh>
    <phoneticPr fontId="1"/>
  </si>
  <si>
    <t>年齢幅</t>
    <rPh sb="0" eb="3">
      <t>ネンレイハバ</t>
    </rPh>
    <phoneticPr fontId="1"/>
  </si>
  <si>
    <t>支給開始期間</t>
    <rPh sb="0" eb="4">
      <t>シキュウカイシ</t>
    </rPh>
    <rPh sb="4" eb="6">
      <t>キカン</t>
    </rPh>
    <phoneticPr fontId="1"/>
  </si>
  <si>
    <t>平均給与額</t>
    <rPh sb="0" eb="2">
      <t>ヘイキン</t>
    </rPh>
    <rPh sb="2" eb="5">
      <t>キュウヨガク</t>
    </rPh>
    <phoneticPr fontId="1"/>
  </si>
  <si>
    <t>（Ａ）～（Ｊ）最大値計算</t>
    <rPh sb="7" eb="9">
      <t>サイダイ</t>
    </rPh>
    <rPh sb="9" eb="10">
      <t>チ</t>
    </rPh>
    <rPh sb="10" eb="12">
      <t>ケイサン</t>
    </rPh>
    <phoneticPr fontId="1"/>
  </si>
  <si>
    <t>（平均給与額）計算</t>
    <rPh sb="1" eb="5">
      <t>ヘイキンキュウヨ</t>
    </rPh>
    <rPh sb="5" eb="6">
      <t>ガク</t>
    </rPh>
    <rPh sb="7" eb="9">
      <t>ケイサン</t>
    </rPh>
    <phoneticPr fontId="1"/>
  </si>
  <si>
    <t>（平均給与額）選択事由</t>
    <rPh sb="1" eb="5">
      <t>ヘイキンキュウヨ</t>
    </rPh>
    <rPh sb="5" eb="6">
      <t>ガク</t>
    </rPh>
    <rPh sb="7" eb="9">
      <t>センタク</t>
    </rPh>
    <rPh sb="9" eb="11">
      <t>ジユウ</t>
    </rPh>
    <phoneticPr fontId="1"/>
  </si>
  <si>
    <t>(D) 規則第３条第１項による金額</t>
    <phoneticPr fontId="1"/>
  </si>
  <si>
    <t>　　災害発生の日の属する月の給与</t>
    <rPh sb="2" eb="4">
      <t>サイガイ</t>
    </rPh>
    <rPh sb="4" eb="6">
      <t>ハッセイ</t>
    </rPh>
    <rPh sb="7" eb="8">
      <t>ヒ</t>
    </rPh>
    <rPh sb="9" eb="10">
      <t>ゾク</t>
    </rPh>
    <rPh sb="12" eb="13">
      <t>ツキ</t>
    </rPh>
    <rPh sb="14" eb="16">
      <t>キュウヨ</t>
    </rPh>
    <phoneticPr fontId="1"/>
  </si>
  <si>
    <t>→</t>
    <phoneticPr fontId="1"/>
  </si>
  <si>
    <t>　　災害発生の日の属する月の災害発生の日までの期間の給与</t>
    <phoneticPr fontId="1"/>
  </si>
  <si>
    <t>→</t>
  </si>
  <si>
    <t>勤務を要しない日数</t>
    <rPh sb="0" eb="2">
      <t>キンム</t>
    </rPh>
    <rPh sb="3" eb="4">
      <t>ヨウ</t>
    </rPh>
    <rPh sb="7" eb="9">
      <t>ニッスウ</t>
    </rPh>
    <phoneticPr fontId="1"/>
  </si>
  <si>
    <t>(M)</t>
    <phoneticPr fontId="1"/>
  </si>
  <si>
    <t>（カ）</t>
    <phoneticPr fontId="1"/>
  </si>
  <si>
    <t>（ヨ）</t>
    <phoneticPr fontId="1"/>
  </si>
  <si>
    <t>（カ）　＋　（ヨ）　＝　</t>
    <phoneticPr fontId="1"/>
  </si>
  <si>
    <t>(N)</t>
    <phoneticPr fontId="1"/>
  </si>
  <si>
    <t>（タ）</t>
    <phoneticPr fontId="1"/>
  </si>
  <si>
    <t>（レ）</t>
    <phoneticPr fontId="1"/>
  </si>
  <si>
    <t>（ヨ）　＋　（タ）　＋　（レ）　＝　</t>
    <phoneticPr fontId="1"/>
  </si>
  <si>
    <t>(O)</t>
    <phoneticPr fontId="1"/>
  </si>
  <si>
    <t>（控除日の属する月の災害発生の日までの給与の月額）</t>
    <rPh sb="1" eb="3">
      <t>コウジョ</t>
    </rPh>
    <rPh sb="3" eb="4">
      <t>ビ</t>
    </rPh>
    <rPh sb="5" eb="6">
      <t>ゾク</t>
    </rPh>
    <rPh sb="8" eb="9">
      <t>ツキ</t>
    </rPh>
    <rPh sb="10" eb="12">
      <t>サイガイ</t>
    </rPh>
    <rPh sb="12" eb="14">
      <t>ハッセイ</t>
    </rPh>
    <rPh sb="15" eb="16">
      <t>ヒ</t>
    </rPh>
    <rPh sb="19" eb="21">
      <t>キュウヨ</t>
    </rPh>
    <rPh sb="22" eb="24">
      <t>ゲツガク</t>
    </rPh>
    <phoneticPr fontId="1"/>
  </si>
  <si>
    <t>（ソ）</t>
    <phoneticPr fontId="1"/>
  </si>
  <si>
    <t>（ツ）</t>
    <phoneticPr fontId="1"/>
  </si>
  <si>
    <t>（ソ）　＋　（ツ）　＝　</t>
    <phoneticPr fontId="1"/>
  </si>
  <si>
    <t>（ネ）</t>
    <phoneticPr fontId="1"/>
  </si>
  <si>
    <t>(O')</t>
    <phoneticPr fontId="1"/>
  </si>
  <si>
    <t>（ナ）</t>
    <phoneticPr fontId="1"/>
  </si>
  <si>
    <t>（ラ）</t>
    <phoneticPr fontId="1"/>
  </si>
  <si>
    <t>（ナ）　＋　（ラ）　＝　</t>
    <phoneticPr fontId="1"/>
  </si>
  <si>
    <t>(1)</t>
    <phoneticPr fontId="1"/>
  </si>
  <si>
    <t>(2)</t>
    <phoneticPr fontId="1"/>
  </si>
  <si>
    <t>(3)</t>
    <phoneticPr fontId="1"/>
  </si>
  <si>
    <t>（Ｍ）</t>
    <phoneticPr fontId="1"/>
  </si>
  <si>
    <t>（Ｎ）</t>
    <phoneticPr fontId="1"/>
  </si>
  <si>
    <t>（Ｏ）</t>
    <phoneticPr fontId="1"/>
  </si>
  <si>
    <t>（Ｏ´）</t>
    <phoneticPr fontId="1"/>
  </si>
  <si>
    <t>（カ）計算</t>
    <rPh sb="3" eb="5">
      <t>ケイサン</t>
    </rPh>
    <phoneticPr fontId="1"/>
  </si>
  <si>
    <t>（ヨ）計算</t>
    <rPh sb="3" eb="5">
      <t>ケイサン</t>
    </rPh>
    <phoneticPr fontId="1"/>
  </si>
  <si>
    <t>（Ｍ）計算［（カ）＋（ヨ）］</t>
    <rPh sb="3" eb="5">
      <t>ケイサン</t>
    </rPh>
    <phoneticPr fontId="1"/>
  </si>
  <si>
    <t>（タ）計算</t>
    <rPh sb="3" eb="5">
      <t>ケイサン</t>
    </rPh>
    <phoneticPr fontId="1"/>
  </si>
  <si>
    <t>（レ）計算</t>
    <rPh sb="3" eb="5">
      <t>ケイサン</t>
    </rPh>
    <phoneticPr fontId="1"/>
  </si>
  <si>
    <t>（Ｎ）計算［（ヨ）＋（タ）＋（レ）］</t>
    <rPh sb="3" eb="5">
      <t>ケイサン</t>
    </rPh>
    <phoneticPr fontId="1"/>
  </si>
  <si>
    <t>（ソ）計算</t>
    <rPh sb="3" eb="5">
      <t>ケイサン</t>
    </rPh>
    <phoneticPr fontId="1"/>
  </si>
  <si>
    <t>（ツ）参照</t>
    <rPh sb="3" eb="5">
      <t>サンショウ</t>
    </rPh>
    <phoneticPr fontId="1"/>
  </si>
  <si>
    <t>（ネ）計算［（ソ）＋（ツ）］</t>
    <rPh sb="3" eb="5">
      <t>ケイサン</t>
    </rPh>
    <phoneticPr fontId="1"/>
  </si>
  <si>
    <t>（Ｏ）計算</t>
    <rPh sb="3" eb="5">
      <t>ケイサン</t>
    </rPh>
    <phoneticPr fontId="1"/>
  </si>
  <si>
    <t>（ナ）計算</t>
    <rPh sb="3" eb="5">
      <t>ケイサン</t>
    </rPh>
    <phoneticPr fontId="1"/>
  </si>
  <si>
    <t>（ラ）計算</t>
    <rPh sb="3" eb="5">
      <t>ケイサン</t>
    </rPh>
    <phoneticPr fontId="1"/>
  </si>
  <si>
    <t>日割りしない給与手当選択</t>
    <rPh sb="0" eb="2">
      <t>ヒワ</t>
    </rPh>
    <rPh sb="6" eb="8">
      <t>キュウヨ</t>
    </rPh>
    <rPh sb="8" eb="10">
      <t>テアテ</t>
    </rPh>
    <rPh sb="10" eb="12">
      <t>センタク</t>
    </rPh>
    <phoneticPr fontId="1"/>
  </si>
  <si>
    <t>日割りしない給料</t>
    <rPh sb="6" eb="8">
      <t>キュウリョウ</t>
    </rPh>
    <phoneticPr fontId="1"/>
  </si>
  <si>
    <t>日割りしない給料の調整額</t>
  </si>
  <si>
    <t>日割りしない教職調整額</t>
  </si>
  <si>
    <t>日割りしない管理職手当</t>
    <rPh sb="6" eb="11">
      <t>カンリショクテアテ</t>
    </rPh>
    <phoneticPr fontId="1"/>
  </si>
  <si>
    <t>日割りしない初任給調整手当</t>
    <rPh sb="6" eb="9">
      <t>ショニンキュウ</t>
    </rPh>
    <rPh sb="9" eb="11">
      <t>チョウセイ</t>
    </rPh>
    <rPh sb="11" eb="13">
      <t>テアテ</t>
    </rPh>
    <phoneticPr fontId="1"/>
  </si>
  <si>
    <t>日割りしない扶養手当</t>
    <rPh sb="6" eb="8">
      <t>フヨウ</t>
    </rPh>
    <rPh sb="8" eb="10">
      <t>テアテ</t>
    </rPh>
    <phoneticPr fontId="1"/>
  </si>
  <si>
    <t>日割りしない地域手当</t>
    <rPh sb="6" eb="8">
      <t>チイキ</t>
    </rPh>
    <rPh sb="8" eb="10">
      <t>テアテ</t>
    </rPh>
    <phoneticPr fontId="1"/>
  </si>
  <si>
    <t>日割りしない住居手当</t>
    <rPh sb="6" eb="8">
      <t>ジュウキョ</t>
    </rPh>
    <rPh sb="8" eb="10">
      <t>テアテ</t>
    </rPh>
    <phoneticPr fontId="1"/>
  </si>
  <si>
    <t>日割りしない通勤手当</t>
    <rPh sb="6" eb="8">
      <t>ツウキン</t>
    </rPh>
    <rPh sb="8" eb="10">
      <t>テアテ</t>
    </rPh>
    <phoneticPr fontId="1"/>
  </si>
  <si>
    <t>日割りしない単身赴任手当</t>
    <rPh sb="6" eb="8">
      <t>タンシン</t>
    </rPh>
    <rPh sb="8" eb="10">
      <t>フニン</t>
    </rPh>
    <rPh sb="10" eb="12">
      <t>テアテ</t>
    </rPh>
    <phoneticPr fontId="1"/>
  </si>
  <si>
    <t>日割りしない特殊勤務手当</t>
    <rPh sb="6" eb="8">
      <t>トクシュ</t>
    </rPh>
    <rPh sb="8" eb="10">
      <t>キンム</t>
    </rPh>
    <rPh sb="10" eb="12">
      <t>テアテ</t>
    </rPh>
    <phoneticPr fontId="1"/>
  </si>
  <si>
    <t>日割りしない特地勤務手当</t>
    <rPh sb="6" eb="7">
      <t>トク</t>
    </rPh>
    <rPh sb="7" eb="8">
      <t>チ</t>
    </rPh>
    <rPh sb="8" eb="10">
      <t>キンム</t>
    </rPh>
    <rPh sb="10" eb="12">
      <t>テアテ</t>
    </rPh>
    <phoneticPr fontId="1"/>
  </si>
  <si>
    <t>日割りしないへき地手当</t>
    <rPh sb="8" eb="9">
      <t>チ</t>
    </rPh>
    <rPh sb="9" eb="11">
      <t>テアテ</t>
    </rPh>
    <phoneticPr fontId="1"/>
  </si>
  <si>
    <t>日割りしない農林漁業普及指導手当</t>
    <rPh sb="6" eb="8">
      <t>ノウリン</t>
    </rPh>
    <rPh sb="8" eb="10">
      <t>ギョギョウ</t>
    </rPh>
    <rPh sb="10" eb="12">
      <t>フキュウ</t>
    </rPh>
    <rPh sb="12" eb="14">
      <t>シドウ</t>
    </rPh>
    <rPh sb="14" eb="16">
      <t>テアテ</t>
    </rPh>
    <phoneticPr fontId="1"/>
  </si>
  <si>
    <t>日割りしない時間外勤務手当</t>
    <rPh sb="6" eb="13">
      <t>ジカンガイキンムテアテ</t>
    </rPh>
    <phoneticPr fontId="1"/>
  </si>
  <si>
    <t>日割りしない休日勤務手当</t>
    <rPh sb="6" eb="8">
      <t>キュウジツ</t>
    </rPh>
    <rPh sb="8" eb="10">
      <t>キンム</t>
    </rPh>
    <rPh sb="10" eb="12">
      <t>テアテ</t>
    </rPh>
    <phoneticPr fontId="1"/>
  </si>
  <si>
    <t>日割りしない夜間勤務手当</t>
    <rPh sb="6" eb="8">
      <t>ヤカン</t>
    </rPh>
    <rPh sb="8" eb="10">
      <t>キンム</t>
    </rPh>
    <rPh sb="10" eb="12">
      <t>テアテ</t>
    </rPh>
    <phoneticPr fontId="1"/>
  </si>
  <si>
    <t>日割りしない宿日直手当</t>
    <rPh sb="6" eb="9">
      <t>シュクニッチョク</t>
    </rPh>
    <rPh sb="9" eb="11">
      <t>テアテ</t>
    </rPh>
    <phoneticPr fontId="1"/>
  </si>
  <si>
    <t>日割りしない管理職員特別勤務手当</t>
    <rPh sb="6" eb="8">
      <t>カンリ</t>
    </rPh>
    <rPh sb="8" eb="10">
      <t>ショクイン</t>
    </rPh>
    <rPh sb="10" eb="12">
      <t>トクベツ</t>
    </rPh>
    <rPh sb="12" eb="14">
      <t>キンム</t>
    </rPh>
    <rPh sb="14" eb="16">
      <t>テアテ</t>
    </rPh>
    <phoneticPr fontId="1"/>
  </si>
  <si>
    <t>日割りしない義務教育等教員特別手当</t>
    <rPh sb="6" eb="8">
      <t>ギム</t>
    </rPh>
    <rPh sb="8" eb="10">
      <t>キョウイク</t>
    </rPh>
    <rPh sb="10" eb="11">
      <t>トウ</t>
    </rPh>
    <rPh sb="11" eb="13">
      <t>キョウイン</t>
    </rPh>
    <rPh sb="13" eb="15">
      <t>トクベツ</t>
    </rPh>
    <rPh sb="15" eb="17">
      <t>テアテ</t>
    </rPh>
    <phoneticPr fontId="1"/>
  </si>
  <si>
    <t>日割りしない定時制通信教育手当</t>
    <rPh sb="6" eb="9">
      <t>テイジセイ</t>
    </rPh>
    <rPh sb="9" eb="11">
      <t>ツウシン</t>
    </rPh>
    <rPh sb="11" eb="13">
      <t>キョウイク</t>
    </rPh>
    <rPh sb="13" eb="15">
      <t>テアテ</t>
    </rPh>
    <phoneticPr fontId="1"/>
  </si>
  <si>
    <t>日割りしない産業教育手当</t>
    <rPh sb="6" eb="8">
      <t>サンギョウ</t>
    </rPh>
    <rPh sb="8" eb="10">
      <t>キョウイク</t>
    </rPh>
    <rPh sb="10" eb="12">
      <t>テアテ</t>
    </rPh>
    <phoneticPr fontId="1"/>
  </si>
  <si>
    <t>日割りしない予備1</t>
    <rPh sb="6" eb="8">
      <t>ヨビ</t>
    </rPh>
    <phoneticPr fontId="1"/>
  </si>
  <si>
    <t>日割りしない予備2</t>
    <rPh sb="6" eb="8">
      <t>ヨビ</t>
    </rPh>
    <phoneticPr fontId="1"/>
  </si>
  <si>
    <t>規則第３条第１項各号に規定する日</t>
    <rPh sb="0" eb="2">
      <t>キソク</t>
    </rPh>
    <rPh sb="2" eb="3">
      <t>ダイ</t>
    </rPh>
    <rPh sb="4" eb="5">
      <t>ジョウ</t>
    </rPh>
    <rPh sb="5" eb="6">
      <t>ダイ</t>
    </rPh>
    <rPh sb="7" eb="8">
      <t>コウ</t>
    </rPh>
    <rPh sb="8" eb="10">
      <t>カクゴウ</t>
    </rPh>
    <rPh sb="11" eb="13">
      <t>キテイ</t>
    </rPh>
    <rPh sb="15" eb="16">
      <t>ヒ</t>
    </rPh>
    <phoneticPr fontId="1"/>
  </si>
  <si>
    <t>（Ｏ´）計算［（ナ）＋（ラ）］</t>
    <rPh sb="4" eb="6">
      <t>ケイサン</t>
    </rPh>
    <phoneticPr fontId="1"/>
  </si>
  <si>
    <t>控除日数に含まれる勤務した日数に含まれない日数</t>
    <rPh sb="0" eb="2">
      <t>コウジョ</t>
    </rPh>
    <rPh sb="2" eb="4">
      <t>ニッスウ</t>
    </rPh>
    <rPh sb="5" eb="6">
      <t>フク</t>
    </rPh>
    <rPh sb="9" eb="11">
      <t>キンム</t>
    </rPh>
    <rPh sb="13" eb="15">
      <t>ニッスウ</t>
    </rPh>
    <rPh sb="16" eb="17">
      <t>フク</t>
    </rPh>
    <rPh sb="21" eb="23">
      <t>ニッスウ</t>
    </rPh>
    <phoneticPr fontId="1"/>
  </si>
  <si>
    <t>（ホ１）</t>
    <phoneticPr fontId="1"/>
  </si>
  <si>
    <t>（ホ２）</t>
    <phoneticPr fontId="1"/>
  </si>
  <si>
    <t>（ホ３）</t>
    <phoneticPr fontId="1"/>
  </si>
  <si>
    <t>（ホ１）　＋　（ホ２）　＋　（ホ３）　＝　</t>
    <phoneticPr fontId="1"/>
  </si>
  <si>
    <t>（ホ１）計算</t>
    <rPh sb="4" eb="6">
      <t>ケイサン</t>
    </rPh>
    <phoneticPr fontId="1"/>
  </si>
  <si>
    <t>（ホ２）計算</t>
    <rPh sb="4" eb="6">
      <t>ケイサン</t>
    </rPh>
    <phoneticPr fontId="1"/>
  </si>
  <si>
    <t>（ホ３）計算</t>
    <rPh sb="4" eb="6">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</si>
</sst>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quot;から&quot;"/>
    <numFmt numFmtId="177" formatCode="[$-411]ggge&quot;年&quot;m&quot;月&quot;d&quot;日&quot;&quot;まで&quot;"/>
    <numFmt numFmtId="178" formatCode="#,##0&quot;日&quot;"/>
    <numFmt numFmtId="179" formatCode="#,##0&quot;円&quot;"/>
    <numFmt numFmtId="180" formatCode="[$-411]ggge&quot;年&quot;m&quot;月&quot;d&quot;日&quot;;@"/>
    <numFmt numFmtId="181" formatCode="General&quot;歳&quot;"/>
    <numFmt numFmtId="182" formatCode="[$-411]ggge&quot;年&quot;m&quot;月&quot;d&quot;日生&quot;;@"/>
    <numFmt numFmtId="183" formatCode="0.0"/>
    <numFmt numFmtId="184" formatCode="0.0000000000_ "/>
    <numFmt numFmtId="185" formatCode="#,##0\ #/##&quot;円&quot;"/>
  </numFmts>
  <fonts count="11" x14ac:knownFonts="1">
    <font>
      <sz val="10"/>
      <color theme="1"/>
      <name val="游ゴシック"/>
      <family val="2"/>
      <charset val="128"/>
      <scheme val="minor"/>
    </font>
    <font>
      <sz val="6"/>
      <name val="游ゴシック"/>
      <family val="2"/>
      <charset val="128"/>
      <scheme val="minor"/>
    </font>
    <font>
      <sz val="10"/>
      <color theme="1"/>
      <name val="ＭＳ 明朝"/>
      <family val="1"/>
      <charset val="128"/>
    </font>
    <font>
      <sz val="14"/>
      <color theme="1"/>
      <name val="ＭＳ 明朝"/>
      <family val="1"/>
      <charset val="128"/>
    </font>
    <font>
      <sz val="10"/>
      <color theme="1"/>
      <name val="游ゴシック"/>
      <family val="2"/>
      <charset val="128"/>
      <scheme val="minor"/>
    </font>
    <font>
      <u/>
      <sz val="10"/>
      <color theme="1"/>
      <name val="ＭＳ 明朝"/>
      <family val="1"/>
      <charset val="128"/>
    </font>
    <font>
      <sz val="9"/>
      <color rgb="FF000000"/>
      <name val="Meiryo UI"/>
      <family val="3"/>
      <charset val="128"/>
    </font>
    <font>
      <sz val="9"/>
      <color theme="1"/>
      <name val="游ゴシック"/>
      <family val="2"/>
      <charset val="128"/>
      <scheme val="minor"/>
    </font>
    <font>
      <sz val="10"/>
      <color rgb="FFFF0000"/>
      <name val="ＭＳ 明朝"/>
      <family val="1"/>
      <charset val="128"/>
    </font>
    <font>
      <sz val="10"/>
      <name val="ＭＳ 明朝"/>
      <family val="1"/>
      <charset val="128"/>
    </font>
    <font>
      <sz val="6"/>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s>
  <borders count="91">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dotted">
        <color indexed="64"/>
      </right>
      <top style="thin">
        <color indexed="64"/>
      </top>
      <bottom/>
      <diagonal/>
    </border>
    <border>
      <left/>
      <right style="dotted">
        <color indexed="64"/>
      </right>
      <top/>
      <bottom style="dotted">
        <color indexed="64"/>
      </bottom>
      <diagonal/>
    </border>
    <border diagonalDown="1">
      <left style="thin">
        <color indexed="64"/>
      </left>
      <right/>
      <top style="thin">
        <color indexed="64"/>
      </top>
      <bottom/>
      <diagonal style="thin">
        <color auto="1"/>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style="hair">
        <color indexed="64"/>
      </bottom>
      <diagonal/>
    </border>
    <border>
      <left/>
      <right/>
      <top style="hair">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9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vertical="center" shrinkToFit="1"/>
    </xf>
    <xf numFmtId="0" fontId="2" fillId="0" borderId="1" xfId="0" quotePrefix="1" applyFont="1" applyBorder="1" applyAlignment="1">
      <alignment vertical="center" shrinkToFit="1"/>
    </xf>
    <xf numFmtId="0" fontId="2" fillId="0" borderId="1" xfId="0" applyFont="1" applyBorder="1">
      <alignment vertical="center"/>
    </xf>
    <xf numFmtId="0" fontId="2" fillId="0" borderId="2" xfId="0" applyFont="1" applyBorder="1">
      <alignment vertical="center"/>
    </xf>
    <xf numFmtId="0" fontId="2" fillId="0" borderId="0" xfId="0" applyFont="1" applyAlignment="1">
      <alignment horizontal="center" vertical="center" shrinkToFit="1"/>
    </xf>
    <xf numFmtId="38" fontId="0" fillId="0" borderId="0" xfId="1" applyFont="1">
      <alignment vertical="center"/>
    </xf>
    <xf numFmtId="0" fontId="2" fillId="0" borderId="9" xfId="0" applyFont="1" applyBorder="1">
      <alignment vertical="center"/>
    </xf>
    <xf numFmtId="0" fontId="2" fillId="0" borderId="10" xfId="0" applyFont="1" applyBorder="1">
      <alignment vertical="center"/>
    </xf>
    <xf numFmtId="0" fontId="2" fillId="0" borderId="13"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5"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32" xfId="0" applyFont="1" applyBorder="1">
      <alignment vertical="center"/>
    </xf>
    <xf numFmtId="179" fontId="2" fillId="0" borderId="1" xfId="0" applyNumberFormat="1" applyFont="1" applyBorder="1">
      <alignment vertical="center"/>
    </xf>
    <xf numFmtId="0" fontId="2" fillId="0" borderId="1" xfId="0" quotePrefix="1"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179" fontId="2" fillId="0" borderId="29" xfId="0" applyNumberFormat="1" applyFont="1" applyBorder="1">
      <alignment vertical="center"/>
    </xf>
    <xf numFmtId="0" fontId="2" fillId="0" borderId="29" xfId="0" quotePrefix="1" applyFont="1" applyBorder="1">
      <alignment vertical="center"/>
    </xf>
    <xf numFmtId="0" fontId="2" fillId="0" borderId="29" xfId="0" applyFont="1" applyBorder="1" applyAlignment="1">
      <alignment vertical="center" shrinkToFit="1"/>
    </xf>
    <xf numFmtId="0" fontId="2" fillId="0" borderId="0" xfId="0" applyFont="1" applyAlignment="1">
      <alignment horizontal="center" vertical="center" textRotation="255" shrinkToFit="1"/>
    </xf>
    <xf numFmtId="0" fontId="2" fillId="0" borderId="1" xfId="0" applyFont="1" applyBorder="1" applyAlignment="1">
      <alignment horizontal="center" vertical="center" textRotation="255" shrinkToFit="1"/>
    </xf>
    <xf numFmtId="0" fontId="2" fillId="0" borderId="43"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30" xfId="0" applyFont="1" applyBorder="1" applyAlignment="1">
      <alignment vertical="center" shrinkToFit="1"/>
    </xf>
    <xf numFmtId="0" fontId="2" fillId="0" borderId="24" xfId="0" applyFont="1" applyBorder="1" applyAlignment="1">
      <alignment vertical="center" shrinkToFit="1"/>
    </xf>
    <xf numFmtId="0" fontId="2" fillId="0" borderId="14" xfId="0" applyFont="1" applyBorder="1">
      <alignment vertical="center"/>
    </xf>
    <xf numFmtId="0" fontId="2" fillId="0" borderId="15" xfId="0" applyFont="1" applyBorder="1">
      <alignment vertical="center"/>
    </xf>
    <xf numFmtId="0" fontId="2" fillId="0" borderId="18" xfId="0" applyFont="1" applyBorder="1">
      <alignment vertical="center"/>
    </xf>
    <xf numFmtId="0" fontId="2" fillId="0" borderId="36" xfId="0" applyFont="1" applyBorder="1">
      <alignment vertical="center"/>
    </xf>
    <xf numFmtId="0" fontId="2" fillId="0" borderId="50" xfId="0" applyFont="1" applyBorder="1">
      <alignment vertical="center"/>
    </xf>
    <xf numFmtId="0" fontId="2" fillId="0" borderId="51" xfId="0" applyFont="1" applyBorder="1">
      <alignment vertical="center"/>
    </xf>
    <xf numFmtId="180" fontId="2" fillId="0" borderId="0" xfId="0" applyNumberFormat="1" applyFont="1" applyAlignment="1">
      <alignment horizontal="center" vertical="center" shrinkToFit="1"/>
    </xf>
    <xf numFmtId="0" fontId="2" fillId="0" borderId="50" xfId="0" applyFont="1" applyBorder="1" applyAlignment="1">
      <alignment horizontal="center" vertical="center"/>
    </xf>
    <xf numFmtId="180" fontId="2" fillId="0" borderId="50" xfId="0" applyNumberFormat="1" applyFont="1" applyBorder="1" applyAlignment="1">
      <alignment horizontal="center" vertical="center" shrinkToFit="1"/>
    </xf>
    <xf numFmtId="0" fontId="2" fillId="0" borderId="58" xfId="0" applyFont="1" applyBorder="1">
      <alignment vertical="center"/>
    </xf>
    <xf numFmtId="0" fontId="2" fillId="0" borderId="61"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2" xfId="0" applyFont="1" applyBorder="1" applyAlignment="1">
      <alignment vertical="top"/>
    </xf>
    <xf numFmtId="0" fontId="2" fillId="0" borderId="0" xfId="0" applyFont="1" applyAlignment="1">
      <alignment vertical="top"/>
    </xf>
    <xf numFmtId="0" fontId="2" fillId="0" borderId="20" xfId="0" applyFont="1" applyBorder="1" applyAlignment="1">
      <alignment vertical="top"/>
    </xf>
    <xf numFmtId="0" fontId="2" fillId="0" borderId="66" xfId="0" applyFont="1" applyBorder="1">
      <alignment vertical="center"/>
    </xf>
    <xf numFmtId="0" fontId="2" fillId="0" borderId="41" xfId="0" applyFont="1" applyBorder="1">
      <alignment vertical="center"/>
    </xf>
    <xf numFmtId="0" fontId="0" fillId="0" borderId="68" xfId="0" applyBorder="1">
      <alignment vertical="center"/>
    </xf>
    <xf numFmtId="57" fontId="0" fillId="0" borderId="2" xfId="0" applyNumberFormat="1" applyBorder="1">
      <alignment vertical="center"/>
    </xf>
    <xf numFmtId="0" fontId="0" fillId="0" borderId="7" xfId="0" applyBorder="1">
      <alignment vertical="center"/>
    </xf>
    <xf numFmtId="0" fontId="0" fillId="0" borderId="69" xfId="0" applyBorder="1">
      <alignment vertical="center"/>
    </xf>
    <xf numFmtId="2" fontId="0" fillId="0" borderId="73" xfId="0" applyNumberFormat="1" applyBorder="1">
      <alignment vertical="center"/>
    </xf>
    <xf numFmtId="2" fontId="0" fillId="0" borderId="74" xfId="0" applyNumberFormat="1" applyBorder="1">
      <alignment vertical="center"/>
    </xf>
    <xf numFmtId="2" fontId="0" fillId="0" borderId="75" xfId="0" applyNumberFormat="1"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57" fontId="0" fillId="3" borderId="70" xfId="0" applyNumberFormat="1" applyFill="1" applyBorder="1">
      <alignment vertical="center"/>
    </xf>
    <xf numFmtId="57" fontId="0" fillId="3" borderId="71" xfId="0" applyNumberFormat="1" applyFill="1" applyBorder="1">
      <alignment vertical="center"/>
    </xf>
    <xf numFmtId="57" fontId="0" fillId="3" borderId="72" xfId="0" applyNumberFormat="1" applyFill="1" applyBorder="1">
      <alignment vertical="center"/>
    </xf>
    <xf numFmtId="0" fontId="0" fillId="3" borderId="70" xfId="0" applyFill="1" applyBorder="1">
      <alignment vertical="center"/>
    </xf>
    <xf numFmtId="0" fontId="0" fillId="3" borderId="71" xfId="0" applyFill="1" applyBorder="1">
      <alignment vertical="center"/>
    </xf>
    <xf numFmtId="0" fontId="0" fillId="3" borderId="72" xfId="0" applyFill="1" applyBorder="1">
      <alignment vertical="center"/>
    </xf>
    <xf numFmtId="0" fontId="7" fillId="3" borderId="36" xfId="0" applyFont="1" applyFill="1" applyBorder="1" applyAlignment="1">
      <alignment vertical="center" wrapText="1"/>
    </xf>
    <xf numFmtId="0" fontId="7" fillId="4" borderId="3" xfId="0" applyFont="1" applyFill="1" applyBorder="1" applyAlignment="1">
      <alignment vertical="center" wrapText="1"/>
    </xf>
    <xf numFmtId="57" fontId="0" fillId="4" borderId="52" xfId="0" applyNumberFormat="1" applyFill="1" applyBorder="1">
      <alignment vertical="center"/>
    </xf>
    <xf numFmtId="0" fontId="0" fillId="4" borderId="26" xfId="0" applyFill="1" applyBorder="1">
      <alignment vertical="center"/>
    </xf>
    <xf numFmtId="0" fontId="0" fillId="4" borderId="52" xfId="0" applyFill="1" applyBorder="1">
      <alignment vertical="center"/>
    </xf>
    <xf numFmtId="57" fontId="0" fillId="0" borderId="7" xfId="0" applyNumberFormat="1" applyBorder="1">
      <alignment vertical="center"/>
    </xf>
    <xf numFmtId="38" fontId="0" fillId="0" borderId="52" xfId="1" applyFont="1" applyBorder="1">
      <alignment vertical="center"/>
    </xf>
    <xf numFmtId="38" fontId="0" fillId="0" borderId="26" xfId="1" applyFont="1" applyBorder="1">
      <alignment vertical="center"/>
    </xf>
    <xf numFmtId="0" fontId="0" fillId="3" borderId="7" xfId="0" applyFill="1" applyBorder="1" applyAlignment="1">
      <alignment horizontal="center" vertical="center"/>
    </xf>
    <xf numFmtId="0" fontId="0" fillId="3" borderId="72" xfId="0" applyFill="1" applyBorder="1" applyAlignment="1">
      <alignment horizontal="center" vertical="center"/>
    </xf>
    <xf numFmtId="57" fontId="0" fillId="0" borderId="75" xfId="0" applyNumberFormat="1" applyBorder="1">
      <alignment vertical="center"/>
    </xf>
    <xf numFmtId="57" fontId="0" fillId="0" borderId="78" xfId="0" applyNumberFormat="1" applyBorder="1">
      <alignment vertical="center"/>
    </xf>
    <xf numFmtId="0" fontId="0" fillId="0" borderId="79" xfId="0" applyBorder="1">
      <alignment vertical="center"/>
    </xf>
    <xf numFmtId="0" fontId="0" fillId="4" borderId="25" xfId="0" applyFill="1" applyBorder="1">
      <alignment vertical="center"/>
    </xf>
    <xf numFmtId="0" fontId="0" fillId="3" borderId="36" xfId="0" applyFill="1" applyBorder="1">
      <alignment vertical="center"/>
    </xf>
    <xf numFmtId="0" fontId="7" fillId="3" borderId="3" xfId="0" applyFont="1" applyFill="1" applyBorder="1" applyAlignment="1">
      <alignment vertical="center" wrapText="1"/>
    </xf>
    <xf numFmtId="38" fontId="0" fillId="0" borderId="80" xfId="1" applyFont="1" applyBorder="1">
      <alignment vertical="center"/>
    </xf>
    <xf numFmtId="38" fontId="0" fillId="0" borderId="81" xfId="1" applyFont="1" applyBorder="1">
      <alignment vertical="center"/>
    </xf>
    <xf numFmtId="38" fontId="0" fillId="0" borderId="82" xfId="1" applyFont="1" applyBorder="1">
      <alignment vertical="center"/>
    </xf>
    <xf numFmtId="38" fontId="0" fillId="0" borderId="73" xfId="1" applyFont="1" applyBorder="1">
      <alignment vertical="center"/>
    </xf>
    <xf numFmtId="38" fontId="0" fillId="0" borderId="74" xfId="1" applyFont="1" applyBorder="1">
      <alignment vertical="center"/>
    </xf>
    <xf numFmtId="38" fontId="0" fillId="0" borderId="75" xfId="1" applyFont="1" applyBorder="1">
      <alignment vertical="center"/>
    </xf>
    <xf numFmtId="38" fontId="0" fillId="0" borderId="76" xfId="1" applyFont="1" applyBorder="1">
      <alignment vertical="center"/>
    </xf>
    <xf numFmtId="38" fontId="0" fillId="0" borderId="77" xfId="1" applyFont="1" applyBorder="1">
      <alignment vertical="center"/>
    </xf>
    <xf numFmtId="38" fontId="0" fillId="0" borderId="78" xfId="1" applyFont="1" applyBorder="1">
      <alignment vertical="center"/>
    </xf>
    <xf numFmtId="0" fontId="0" fillId="0" borderId="2" xfId="0" applyBorder="1">
      <alignment vertical="center"/>
    </xf>
    <xf numFmtId="0" fontId="0" fillId="0" borderId="75" xfId="0" applyBorder="1">
      <alignment vertical="center"/>
    </xf>
    <xf numFmtId="0" fontId="8" fillId="0" borderId="0" xfId="0" applyFont="1">
      <alignment vertical="center"/>
    </xf>
    <xf numFmtId="0" fontId="2" fillId="0" borderId="3" xfId="0" applyFont="1" applyBorder="1" applyAlignment="1">
      <alignment horizontal="center" vertical="center"/>
    </xf>
    <xf numFmtId="0" fontId="2" fillId="6" borderId="3" xfId="0" applyFont="1" applyFill="1" applyBorder="1" applyAlignment="1">
      <alignment horizontal="center" vertical="top"/>
    </xf>
    <xf numFmtId="0" fontId="2" fillId="6" borderId="3" xfId="0" applyFont="1" applyFill="1" applyBorder="1" applyAlignment="1">
      <alignment horizontal="center" vertical="center"/>
    </xf>
    <xf numFmtId="0" fontId="2" fillId="0" borderId="3" xfId="0" applyFont="1" applyBorder="1" applyAlignment="1">
      <alignment horizontal="center" vertical="top"/>
    </xf>
    <xf numFmtId="0" fontId="2" fillId="0" borderId="3" xfId="0" applyFont="1" applyBorder="1">
      <alignment vertical="center"/>
    </xf>
    <xf numFmtId="0" fontId="2" fillId="0" borderId="3" xfId="0" applyFont="1" applyBorder="1" applyAlignment="1">
      <alignment horizontal="left" vertical="center"/>
    </xf>
    <xf numFmtId="0" fontId="8" fillId="0" borderId="3" xfId="0" applyFont="1" applyBorder="1">
      <alignment vertical="center"/>
    </xf>
    <xf numFmtId="0" fontId="2" fillId="0" borderId="3" xfId="0" applyFont="1" applyBorder="1" applyAlignment="1">
      <alignment horizontal="center" vertical="center" shrinkToFit="1"/>
    </xf>
    <xf numFmtId="0" fontId="2" fillId="0" borderId="3" xfId="0" applyFont="1" applyBorder="1" applyProtection="1">
      <alignment vertical="center"/>
      <protection locked="0"/>
    </xf>
    <xf numFmtId="0" fontId="9" fillId="0" borderId="3" xfId="0" applyFont="1" applyBorder="1">
      <alignment vertical="center"/>
    </xf>
    <xf numFmtId="14" fontId="2" fillId="0" borderId="3" xfId="0" applyNumberFormat="1" applyFont="1" applyBorder="1" applyProtection="1">
      <alignment vertical="center"/>
      <protection locked="0"/>
    </xf>
    <xf numFmtId="183" fontId="2" fillId="0" borderId="3" xfId="0" applyNumberFormat="1" applyFont="1" applyBorder="1" applyProtection="1">
      <alignment vertical="center"/>
      <protection locked="0"/>
    </xf>
    <xf numFmtId="184" fontId="2" fillId="0" borderId="3" xfId="0" applyNumberFormat="1" applyFont="1" applyBorder="1" applyProtection="1">
      <alignment vertical="center"/>
      <protection locked="0"/>
    </xf>
    <xf numFmtId="0" fontId="2" fillId="0" borderId="0" xfId="0" applyFont="1" applyProtection="1">
      <alignment vertical="center"/>
      <protection locked="0"/>
    </xf>
    <xf numFmtId="0" fontId="2" fillId="0" borderId="3" xfId="0" applyFont="1" applyBorder="1" applyAlignment="1" applyProtection="1">
      <alignment horizontal="center" vertical="center"/>
      <protection locked="0"/>
    </xf>
    <xf numFmtId="179" fontId="2" fillId="0" borderId="3" xfId="0" applyNumberFormat="1" applyFont="1" applyBorder="1" applyAlignment="1" applyProtection="1">
      <alignment horizontal="right" vertical="center"/>
      <protection locked="0"/>
    </xf>
    <xf numFmtId="0" fontId="9" fillId="0" borderId="9" xfId="0" applyFont="1" applyBorder="1">
      <alignment vertical="center"/>
    </xf>
    <xf numFmtId="0" fontId="9" fillId="0" borderId="10" xfId="0" applyFont="1" applyBorder="1">
      <alignment vertical="center"/>
    </xf>
    <xf numFmtId="0" fontId="9" fillId="0" borderId="13" xfId="0" applyFont="1" applyBorder="1">
      <alignment vertical="center"/>
    </xf>
    <xf numFmtId="0" fontId="9" fillId="0" borderId="21" xfId="0" applyFont="1" applyBorder="1">
      <alignment vertical="center"/>
    </xf>
    <xf numFmtId="0" fontId="9" fillId="0" borderId="5" xfId="0" applyFont="1" applyBorder="1">
      <alignment vertical="center"/>
    </xf>
    <xf numFmtId="0" fontId="9" fillId="0" borderId="22" xfId="0" applyFont="1" applyBorder="1">
      <alignment vertical="center"/>
    </xf>
    <xf numFmtId="0" fontId="9" fillId="0" borderId="23" xfId="0" applyFont="1" applyBorder="1">
      <alignment vertical="center"/>
    </xf>
    <xf numFmtId="0" fontId="9" fillId="0" borderId="1" xfId="0" applyFont="1" applyBorder="1">
      <alignment vertical="center"/>
    </xf>
    <xf numFmtId="0" fontId="9" fillId="0" borderId="24" xfId="0" applyFont="1" applyBorder="1">
      <alignment vertical="center"/>
    </xf>
    <xf numFmtId="0" fontId="9" fillId="0" borderId="58" xfId="0" applyFont="1" applyBorder="1">
      <alignment vertical="center"/>
    </xf>
    <xf numFmtId="0" fontId="9" fillId="0" borderId="61" xfId="0" applyFont="1" applyBorder="1">
      <alignment vertical="center"/>
    </xf>
    <xf numFmtId="0" fontId="9" fillId="0" borderId="64" xfId="0" applyFont="1" applyBorder="1">
      <alignment vertical="center"/>
    </xf>
    <xf numFmtId="0" fontId="9" fillId="0" borderId="57" xfId="0" applyFont="1" applyBorder="1">
      <alignment vertical="center"/>
    </xf>
    <xf numFmtId="0" fontId="9" fillId="0" borderId="84" xfId="0" applyFont="1" applyBorder="1">
      <alignment vertical="center"/>
    </xf>
    <xf numFmtId="0" fontId="9" fillId="0" borderId="60" xfId="0" applyFont="1" applyBorder="1">
      <alignment vertical="center"/>
    </xf>
    <xf numFmtId="0" fontId="9" fillId="0" borderId="2" xfId="0" applyFont="1" applyBorder="1" applyAlignment="1">
      <alignment vertical="top"/>
    </xf>
    <xf numFmtId="0" fontId="9" fillId="0" borderId="0" xfId="0" applyFont="1" applyAlignment="1">
      <alignment vertical="top"/>
    </xf>
    <xf numFmtId="0" fontId="9" fillId="0" borderId="20" xfId="0" applyFont="1" applyBorder="1" applyAlignment="1">
      <alignment vertical="top"/>
    </xf>
    <xf numFmtId="0" fontId="9" fillId="0" borderId="85" xfId="0" applyFont="1" applyBorder="1">
      <alignment vertical="center"/>
    </xf>
    <xf numFmtId="0" fontId="9" fillId="0" borderId="2" xfId="0" applyFont="1" applyBorder="1" applyAlignment="1">
      <alignment horizontal="center" vertical="top"/>
    </xf>
    <xf numFmtId="0" fontId="9" fillId="0" borderId="0" xfId="0" applyFont="1" applyAlignment="1">
      <alignment horizontal="center" vertical="top"/>
    </xf>
    <xf numFmtId="0" fontId="9" fillId="0" borderId="20" xfId="0" applyFont="1" applyBorder="1" applyAlignment="1">
      <alignment horizontal="center" vertical="top"/>
    </xf>
    <xf numFmtId="0" fontId="9" fillId="0" borderId="63" xfId="0" applyFont="1" applyBorder="1">
      <alignment vertical="center"/>
    </xf>
    <xf numFmtId="0" fontId="9" fillId="0" borderId="0" xfId="0" applyFont="1">
      <alignment vertical="center"/>
    </xf>
    <xf numFmtId="0" fontId="9" fillId="0" borderId="29" xfId="0" applyFont="1" applyBorder="1">
      <alignment vertical="center"/>
    </xf>
    <xf numFmtId="0" fontId="2" fillId="0" borderId="0" xfId="0" quotePrefix="1" applyFont="1">
      <alignment vertical="center"/>
    </xf>
    <xf numFmtId="0" fontId="9" fillId="0" borderId="32" xfId="0" applyFont="1" applyBorder="1">
      <alignment vertical="center"/>
    </xf>
    <xf numFmtId="0" fontId="9" fillId="0" borderId="47" xfId="0" applyFont="1" applyBorder="1">
      <alignment vertical="center"/>
    </xf>
    <xf numFmtId="0" fontId="9" fillId="0" borderId="3" xfId="0" applyFont="1" applyBorder="1" applyAlignment="1">
      <alignment horizontal="center" vertical="top"/>
    </xf>
    <xf numFmtId="0" fontId="9" fillId="0" borderId="3" xfId="0" applyFont="1" applyBorder="1" applyProtection="1">
      <alignment vertical="center"/>
      <protection locked="0"/>
    </xf>
    <xf numFmtId="0" fontId="2" fillId="0" borderId="3" xfId="0" applyFont="1" applyBorder="1" applyAlignment="1">
      <alignment horizontal="left" vertical="center" shrinkToFit="1"/>
    </xf>
    <xf numFmtId="0" fontId="2" fillId="0" borderId="1" xfId="0" applyFont="1" applyBorder="1" applyAlignment="1">
      <alignment horizontal="center" vertical="center"/>
    </xf>
    <xf numFmtId="180" fontId="2" fillId="0" borderId="1" xfId="0" applyNumberFormat="1" applyFont="1" applyBorder="1" applyAlignment="1">
      <alignment horizontal="center" vertical="center" shrinkToFit="1"/>
    </xf>
    <xf numFmtId="57" fontId="0" fillId="3" borderId="89" xfId="0" applyNumberFormat="1" applyFill="1" applyBorder="1">
      <alignment vertical="center"/>
    </xf>
    <xf numFmtId="0" fontId="0" fillId="3" borderId="89" xfId="0" applyFill="1" applyBorder="1">
      <alignment vertical="center"/>
    </xf>
    <xf numFmtId="2" fontId="0" fillId="0" borderId="27" xfId="0" applyNumberFormat="1" applyBorder="1">
      <alignment vertical="center"/>
    </xf>
    <xf numFmtId="0" fontId="0" fillId="0" borderId="43" xfId="0" applyBorder="1">
      <alignment vertical="center"/>
    </xf>
    <xf numFmtId="38" fontId="0" fillId="0" borderId="90" xfId="1" applyFont="1" applyBorder="1">
      <alignment vertical="center"/>
    </xf>
    <xf numFmtId="38" fontId="0" fillId="0" borderId="27" xfId="1" applyFont="1" applyBorder="1">
      <alignment vertical="center"/>
    </xf>
    <xf numFmtId="38" fontId="0" fillId="0" borderId="43" xfId="1" applyFont="1" applyBorder="1">
      <alignment vertical="center"/>
    </xf>
    <xf numFmtId="38" fontId="0" fillId="0" borderId="0" xfId="1" applyFont="1" applyBorder="1">
      <alignment vertical="center"/>
    </xf>
    <xf numFmtId="57" fontId="0" fillId="0" borderId="0" xfId="0" applyNumberFormat="1">
      <alignment vertical="center"/>
    </xf>
    <xf numFmtId="38" fontId="0" fillId="0" borderId="0" xfId="1" applyFont="1" applyFill="1" applyBorder="1">
      <alignment vertical="center"/>
    </xf>
    <xf numFmtId="0" fontId="2" fillId="0" borderId="0" xfId="0" quotePrefix="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178" fontId="2" fillId="0" borderId="1" xfId="0" applyNumberFormat="1" applyFont="1" applyBorder="1" applyAlignment="1">
      <alignment horizontal="center" vertical="center"/>
    </xf>
    <xf numFmtId="185"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2" fillId="0" borderId="1" xfId="0" applyFont="1" applyBorder="1" applyAlignment="1">
      <alignment horizontal="center" vertical="center"/>
    </xf>
    <xf numFmtId="0" fontId="9"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0" xfId="0" applyFont="1">
      <alignment vertical="center"/>
    </xf>
    <xf numFmtId="0" fontId="9" fillId="0" borderId="33" xfId="0" applyFont="1" applyBorder="1" applyAlignment="1">
      <alignment horizontal="right" vertical="center"/>
    </xf>
    <xf numFmtId="0" fontId="9" fillId="0" borderId="34" xfId="0" applyFont="1" applyBorder="1" applyAlignment="1">
      <alignment horizontal="right" vertical="center"/>
    </xf>
    <xf numFmtId="0" fontId="2" fillId="0" borderId="34" xfId="0" applyFont="1" applyBorder="1" applyAlignment="1">
      <alignment horizontal="left" vertical="center" indent="1"/>
    </xf>
    <xf numFmtId="0" fontId="2" fillId="0" borderId="35" xfId="0" applyFont="1" applyBorder="1" applyAlignment="1">
      <alignment horizontal="left" vertical="center" indent="1"/>
    </xf>
    <xf numFmtId="0" fontId="2" fillId="0" borderId="0" xfId="0" applyFont="1" applyAlignment="1">
      <alignment horizontal="center" vertical="center" shrinkToFit="1"/>
    </xf>
    <xf numFmtId="0" fontId="9" fillId="0" borderId="0" xfId="0" applyFont="1" applyAlignment="1">
      <alignment horizontal="center" vertical="center"/>
    </xf>
    <xf numFmtId="185" fontId="2" fillId="0" borderId="1" xfId="0" applyNumberFormat="1" applyFont="1" applyBorder="1" applyAlignment="1">
      <alignment horizontal="center" vertical="center"/>
    </xf>
    <xf numFmtId="185" fontId="2" fillId="0" borderId="1" xfId="1" applyNumberFormat="1" applyFont="1" applyBorder="1" applyAlignment="1">
      <alignment horizontal="center" vertical="center"/>
    </xf>
    <xf numFmtId="0" fontId="9" fillId="0" borderId="0" xfId="0" applyFont="1" applyAlignment="1">
      <alignment horizontal="right" vertical="center"/>
    </xf>
    <xf numFmtId="0" fontId="9" fillId="0" borderId="20" xfId="0" applyFont="1" applyBorder="1" applyAlignment="1">
      <alignment horizontal="left" vertical="center"/>
    </xf>
    <xf numFmtId="185" fontId="2" fillId="0" borderId="0" xfId="0" applyNumberFormat="1" applyFont="1" applyAlignment="1">
      <alignment horizontal="right" vertical="center"/>
    </xf>
    <xf numFmtId="0" fontId="9" fillId="0" borderId="46" xfId="0" applyFont="1" applyBorder="1" applyAlignment="1">
      <alignment horizontal="right" vertical="center"/>
    </xf>
    <xf numFmtId="0" fontId="9" fillId="0" borderId="32" xfId="0" applyFont="1" applyBorder="1" applyAlignment="1">
      <alignment horizontal="right" vertical="center"/>
    </xf>
    <xf numFmtId="0" fontId="2" fillId="0" borderId="32" xfId="0" applyFont="1" applyBorder="1" applyAlignment="1">
      <alignment horizontal="right" vertical="center"/>
    </xf>
    <xf numFmtId="0" fontId="9" fillId="0" borderId="32" xfId="0" applyFont="1" applyBorder="1" applyAlignment="1">
      <alignment horizontal="left" vertical="center"/>
    </xf>
    <xf numFmtId="185" fontId="9" fillId="0" borderId="1" xfId="1" applyNumberFormat="1" applyFont="1" applyBorder="1" applyAlignment="1">
      <alignment horizontal="center" vertical="center"/>
    </xf>
    <xf numFmtId="185" fontId="9" fillId="2" borderId="0" xfId="0" applyNumberFormat="1" applyFont="1" applyFill="1" applyAlignment="1" applyProtection="1">
      <alignment horizontal="center" vertical="center"/>
      <protection locked="0"/>
    </xf>
    <xf numFmtId="178" fontId="9" fillId="2" borderId="0" xfId="0" applyNumberFormat="1" applyFont="1" applyFill="1" applyAlignment="1" applyProtection="1">
      <alignment horizontal="center" vertical="center"/>
      <protection locked="0"/>
    </xf>
    <xf numFmtId="178" fontId="9" fillId="0" borderId="0" xfId="0" applyNumberFormat="1" applyFont="1" applyAlignment="1">
      <alignment horizontal="center" vertical="center"/>
    </xf>
    <xf numFmtId="0" fontId="9" fillId="0" borderId="0" xfId="0" quotePrefix="1" applyFont="1" applyAlignment="1">
      <alignment horizontal="center" vertical="center"/>
    </xf>
    <xf numFmtId="185" fontId="9" fillId="0" borderId="29" xfId="0" applyNumberFormat="1" applyFont="1" applyBorder="1">
      <alignment vertical="center"/>
    </xf>
    <xf numFmtId="0" fontId="2" fillId="0" borderId="29" xfId="0" quotePrefix="1" applyFont="1" applyBorder="1" applyAlignment="1">
      <alignment horizontal="center" vertical="center"/>
    </xf>
    <xf numFmtId="0" fontId="2" fillId="0" borderId="29" xfId="0" applyFont="1" applyBorder="1" applyAlignment="1">
      <alignment horizontal="center" vertical="center"/>
    </xf>
    <xf numFmtId="178" fontId="2" fillId="0" borderId="29" xfId="0" applyNumberFormat="1" applyFont="1" applyBorder="1" applyAlignment="1">
      <alignment horizontal="center" vertical="center"/>
    </xf>
    <xf numFmtId="0" fontId="2" fillId="0" borderId="29" xfId="0" applyFont="1" applyBorder="1" applyAlignment="1">
      <alignment horizontal="right" vertical="center"/>
    </xf>
    <xf numFmtId="0" fontId="9" fillId="0" borderId="86" xfId="0" applyFont="1" applyBorder="1" applyAlignment="1">
      <alignment horizontal="right" vertical="center"/>
    </xf>
    <xf numFmtId="0" fontId="9" fillId="0" borderId="87" xfId="0" applyFont="1" applyBorder="1" applyAlignment="1">
      <alignment horizontal="right" vertical="center"/>
    </xf>
    <xf numFmtId="0" fontId="2" fillId="0" borderId="87" xfId="0" applyFont="1" applyBorder="1" applyAlignment="1">
      <alignment horizontal="left" vertical="center" indent="1"/>
    </xf>
    <xf numFmtId="0" fontId="2" fillId="0" borderId="88" xfId="0" applyFont="1" applyBorder="1" applyAlignment="1">
      <alignment horizontal="left" vertical="center" indent="1"/>
    </xf>
    <xf numFmtId="0" fontId="10" fillId="0" borderId="0" xfId="0" applyFont="1" applyAlignment="1">
      <alignment horizontal="center" vertical="center" wrapText="1" shrinkToFit="1"/>
    </xf>
    <xf numFmtId="0" fontId="9" fillId="0" borderId="29" xfId="0" applyFont="1" applyBorder="1" applyAlignment="1">
      <alignment horizontal="left" vertical="center" shrinkToFit="1"/>
    </xf>
    <xf numFmtId="0" fontId="9" fillId="0" borderId="19" xfId="0" applyFont="1" applyBorder="1" applyAlignment="1">
      <alignment horizontal="right" vertical="center"/>
    </xf>
    <xf numFmtId="0" fontId="2" fillId="0" borderId="0" xfId="0" applyFont="1" applyAlignment="1">
      <alignment horizontal="left" vertical="center" indent="1"/>
    </xf>
    <xf numFmtId="0" fontId="2" fillId="0" borderId="20" xfId="0" applyFont="1" applyBorder="1" applyAlignment="1">
      <alignment horizontal="left" vertical="center" indent="1"/>
    </xf>
    <xf numFmtId="0" fontId="9" fillId="0" borderId="36"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185" fontId="9" fillId="0" borderId="36" xfId="0" applyNumberFormat="1" applyFont="1" applyBorder="1">
      <alignment vertical="center"/>
    </xf>
    <xf numFmtId="185" fontId="9" fillId="0" borderId="50" xfId="0" applyNumberFormat="1" applyFont="1" applyBorder="1">
      <alignment vertical="center"/>
    </xf>
    <xf numFmtId="185" fontId="9" fillId="0" borderId="51" xfId="0" applyNumberFormat="1" applyFont="1" applyBorder="1">
      <alignment vertical="center"/>
    </xf>
    <xf numFmtId="179" fontId="9" fillId="0" borderId="36" xfId="0" applyNumberFormat="1" applyFont="1" applyBorder="1" applyAlignment="1">
      <alignment horizontal="center" vertical="center"/>
    </xf>
    <xf numFmtId="179" fontId="9" fillId="0" borderId="50" xfId="0" applyNumberFormat="1" applyFont="1" applyBorder="1" applyAlignment="1">
      <alignment horizontal="center" vertical="center"/>
    </xf>
    <xf numFmtId="179" fontId="9" fillId="0" borderId="51" xfId="0" applyNumberFormat="1" applyFont="1" applyBorder="1" applyAlignment="1">
      <alignment horizontal="center" vertical="center"/>
    </xf>
    <xf numFmtId="185" fontId="9" fillId="0" borderId="3" xfId="0" applyNumberFormat="1" applyFont="1" applyBorder="1" applyAlignment="1">
      <alignment horizontal="right" vertical="center"/>
    </xf>
    <xf numFmtId="185" fontId="9" fillId="0" borderId="29" xfId="0" applyNumberFormat="1" applyFont="1" applyBorder="1" applyAlignment="1">
      <alignment horizontal="right" vertical="center"/>
    </xf>
    <xf numFmtId="178" fontId="2" fillId="0" borderId="29" xfId="0" applyNumberFormat="1" applyFont="1" applyBorder="1" applyAlignment="1">
      <alignment horizontal="right" vertical="center"/>
    </xf>
    <xf numFmtId="0" fontId="9" fillId="0" borderId="67" xfId="0" applyFont="1" applyBorder="1" applyAlignment="1">
      <alignment horizontal="left" vertical="center" shrinkToFit="1"/>
    </xf>
    <xf numFmtId="185" fontId="2" fillId="0" borderId="29" xfId="0" applyNumberFormat="1" applyFont="1" applyBorder="1" applyAlignment="1">
      <alignment horizontal="right" vertical="center"/>
    </xf>
    <xf numFmtId="0" fontId="9" fillId="0" borderId="59" xfId="0" applyFont="1" applyBorder="1" applyAlignment="1">
      <alignment vertical="center" shrinkToFit="1"/>
    </xf>
    <xf numFmtId="0" fontId="9" fillId="0" borderId="60" xfId="0" applyFont="1" applyBorder="1" applyAlignment="1">
      <alignment vertical="center" shrinkToFit="1"/>
    </xf>
    <xf numFmtId="185" fontId="9" fillId="2" borderId="59" xfId="0" applyNumberFormat="1" applyFont="1" applyFill="1" applyBorder="1" applyProtection="1">
      <alignment vertical="center"/>
      <protection locked="0"/>
    </xf>
    <xf numFmtId="185" fontId="9" fillId="2" borderId="60" xfId="0" applyNumberFormat="1" applyFont="1" applyFill="1" applyBorder="1" applyProtection="1">
      <alignment vertical="center"/>
      <protection locked="0"/>
    </xf>
    <xf numFmtId="185" fontId="9" fillId="2" borderId="61" xfId="0" applyNumberFormat="1" applyFont="1" applyFill="1" applyBorder="1" applyProtection="1">
      <alignment vertical="center"/>
      <protection locked="0"/>
    </xf>
    <xf numFmtId="179" fontId="9" fillId="0" borderId="59" xfId="0" applyNumberFormat="1" applyFont="1" applyBorder="1" applyAlignment="1">
      <alignment horizontal="center" vertical="center"/>
    </xf>
    <xf numFmtId="179" fontId="9" fillId="0" borderId="60" xfId="0" applyNumberFormat="1" applyFont="1" applyBorder="1" applyAlignment="1">
      <alignment horizontal="center" vertical="center"/>
    </xf>
    <xf numFmtId="179" fontId="9" fillId="0" borderId="61" xfId="0" applyNumberFormat="1" applyFont="1" applyBorder="1" applyAlignment="1">
      <alignment horizontal="center" vertical="center"/>
    </xf>
    <xf numFmtId="185" fontId="9" fillId="0" borderId="59" xfId="0" applyNumberFormat="1" applyFont="1" applyBorder="1">
      <alignment vertical="center"/>
    </xf>
    <xf numFmtId="185" fontId="9" fillId="0" borderId="60" xfId="0" applyNumberFormat="1" applyFont="1" applyBorder="1">
      <alignment vertical="center"/>
    </xf>
    <xf numFmtId="185" fontId="9" fillId="0" borderId="61" xfId="0" applyNumberFormat="1" applyFont="1" applyBorder="1">
      <alignment vertical="center"/>
    </xf>
    <xf numFmtId="185" fontId="9" fillId="0" borderId="54" xfId="0" applyNumberFormat="1" applyFont="1" applyBorder="1" applyAlignment="1">
      <alignment horizontal="right" vertical="center"/>
    </xf>
    <xf numFmtId="0" fontId="9" fillId="0" borderId="62" xfId="0" applyFont="1" applyBorder="1" applyAlignment="1">
      <alignment vertical="center" shrinkToFit="1"/>
    </xf>
    <xf numFmtId="0" fontId="9" fillId="0" borderId="63" xfId="0" applyFont="1" applyBorder="1" applyAlignment="1">
      <alignment vertical="center" shrinkToFit="1"/>
    </xf>
    <xf numFmtId="185" fontId="9" fillId="2" borderId="62" xfId="0" applyNumberFormat="1" applyFont="1" applyFill="1" applyBorder="1" applyProtection="1">
      <alignment vertical="center"/>
      <protection locked="0"/>
    </xf>
    <xf numFmtId="185" fontId="9" fillId="2" borderId="63" xfId="0" applyNumberFormat="1" applyFont="1" applyFill="1" applyBorder="1" applyProtection="1">
      <alignment vertical="center"/>
      <protection locked="0"/>
    </xf>
    <xf numFmtId="185" fontId="9" fillId="2" borderId="64" xfId="0" applyNumberFormat="1" applyFont="1" applyFill="1" applyBorder="1" applyProtection="1">
      <alignment vertical="center"/>
      <protection locked="0"/>
    </xf>
    <xf numFmtId="179" fontId="9" fillId="0" borderId="62" xfId="0" applyNumberFormat="1" applyFont="1" applyBorder="1" applyAlignment="1">
      <alignment horizontal="center" vertical="center"/>
    </xf>
    <xf numFmtId="179" fontId="9" fillId="0" borderId="63" xfId="0" applyNumberFormat="1" applyFont="1" applyBorder="1" applyAlignment="1">
      <alignment horizontal="center" vertical="center"/>
    </xf>
    <xf numFmtId="179" fontId="9" fillId="0" borderId="64" xfId="0" applyNumberFormat="1" applyFont="1" applyBorder="1" applyAlignment="1">
      <alignment horizontal="center" vertical="center"/>
    </xf>
    <xf numFmtId="185" fontId="9" fillId="0" borderId="62" xfId="0" applyNumberFormat="1" applyFont="1" applyBorder="1">
      <alignment vertical="center"/>
    </xf>
    <xf numFmtId="185" fontId="9" fillId="0" borderId="63" xfId="0" applyNumberFormat="1" applyFont="1" applyBorder="1">
      <alignment vertical="center"/>
    </xf>
    <xf numFmtId="185" fontId="9" fillId="0" borderId="64" xfId="0" applyNumberFormat="1" applyFont="1" applyBorder="1">
      <alignment vertical="center"/>
    </xf>
    <xf numFmtId="185" fontId="9" fillId="0" borderId="55" xfId="0" applyNumberFormat="1" applyFont="1" applyBorder="1" applyAlignment="1">
      <alignment horizontal="right" vertical="center"/>
    </xf>
    <xf numFmtId="0" fontId="9" fillId="0" borderId="2" xfId="0" applyFont="1" applyBorder="1" applyAlignment="1">
      <alignment horizontal="left" vertical="top"/>
    </xf>
    <xf numFmtId="0" fontId="9" fillId="0" borderId="0" xfId="0" applyFont="1" applyAlignment="1">
      <alignment horizontal="left" vertical="top"/>
    </xf>
    <xf numFmtId="0" fontId="9" fillId="0" borderId="20" xfId="0" applyFont="1" applyBorder="1" applyAlignment="1">
      <alignment horizontal="left" vertical="top"/>
    </xf>
    <xf numFmtId="185" fontId="9" fillId="0" borderId="59" xfId="0" applyNumberFormat="1" applyFont="1" applyBorder="1" applyAlignment="1">
      <alignment horizontal="right" vertical="center"/>
    </xf>
    <xf numFmtId="185" fontId="9" fillId="0" borderId="60" xfId="0" applyNumberFormat="1" applyFont="1" applyBorder="1" applyAlignment="1">
      <alignment horizontal="right" vertical="center"/>
    </xf>
    <xf numFmtId="185" fontId="9" fillId="0" borderId="61" xfId="0" applyNumberFormat="1" applyFont="1" applyBorder="1" applyAlignment="1">
      <alignment horizontal="right" vertical="center"/>
    </xf>
    <xf numFmtId="185" fontId="9" fillId="2" borderId="2" xfId="0" applyNumberFormat="1" applyFont="1" applyFill="1" applyBorder="1" applyAlignment="1" applyProtection="1">
      <alignment horizontal="right" vertical="top"/>
      <protection locked="0"/>
    </xf>
    <xf numFmtId="185" fontId="9" fillId="2" borderId="0" xfId="0" applyNumberFormat="1" applyFont="1" applyFill="1" applyAlignment="1" applyProtection="1">
      <alignment horizontal="right" vertical="top"/>
      <protection locked="0"/>
    </xf>
    <xf numFmtId="185" fontId="9" fillId="2" borderId="20" xfId="0" applyNumberFormat="1" applyFont="1" applyFill="1" applyBorder="1" applyAlignment="1" applyProtection="1">
      <alignment horizontal="right" vertical="top"/>
      <protection locked="0"/>
    </xf>
    <xf numFmtId="178" fontId="9" fillId="2" borderId="2" xfId="0" applyNumberFormat="1" applyFont="1" applyFill="1" applyBorder="1" applyAlignment="1" applyProtection="1">
      <alignment vertical="top"/>
      <protection locked="0"/>
    </xf>
    <xf numFmtId="178" fontId="9" fillId="2" borderId="0" xfId="0" applyNumberFormat="1" applyFont="1" applyFill="1" applyAlignment="1" applyProtection="1">
      <alignment vertical="top"/>
      <protection locked="0"/>
    </xf>
    <xf numFmtId="178" fontId="9" fillId="2" borderId="20" xfId="0" applyNumberFormat="1" applyFont="1" applyFill="1" applyBorder="1" applyAlignment="1" applyProtection="1">
      <alignment vertical="top"/>
      <protection locked="0"/>
    </xf>
    <xf numFmtId="0" fontId="9" fillId="0" borderId="2" xfId="0" applyFont="1" applyBorder="1" applyAlignment="1">
      <alignment vertical="top" wrapText="1"/>
    </xf>
    <xf numFmtId="0" fontId="9" fillId="0" borderId="0" xfId="0" applyFont="1" applyAlignment="1">
      <alignment vertical="top" wrapText="1"/>
    </xf>
    <xf numFmtId="0" fontId="9" fillId="0" borderId="20" xfId="0" applyFont="1" applyBorder="1" applyAlignment="1">
      <alignment vertical="top" wrapText="1"/>
    </xf>
    <xf numFmtId="185" fontId="9" fillId="2" borderId="2" xfId="0" applyNumberFormat="1" applyFont="1" applyFill="1" applyBorder="1" applyAlignment="1" applyProtection="1">
      <alignment vertical="top"/>
      <protection locked="0"/>
    </xf>
    <xf numFmtId="185" fontId="9" fillId="2" borderId="0" xfId="0" applyNumberFormat="1" applyFont="1" applyFill="1" applyAlignment="1" applyProtection="1">
      <alignment vertical="top"/>
      <protection locked="0"/>
    </xf>
    <xf numFmtId="185" fontId="9" fillId="2" borderId="20" xfId="0" applyNumberFormat="1" applyFont="1" applyFill="1" applyBorder="1" applyAlignment="1" applyProtection="1">
      <alignment vertical="top"/>
      <protection locked="0"/>
    </xf>
    <xf numFmtId="0" fontId="9" fillId="0" borderId="62" xfId="0" applyFont="1" applyBorder="1" applyAlignment="1">
      <alignment horizontal="left" vertical="center"/>
    </xf>
    <xf numFmtId="0" fontId="9" fillId="0" borderId="63" xfId="0" applyFont="1" applyBorder="1" applyAlignment="1">
      <alignment horizontal="left" vertical="center"/>
    </xf>
    <xf numFmtId="185" fontId="9" fillId="0" borderId="62" xfId="0" applyNumberFormat="1" applyFont="1" applyBorder="1" applyAlignment="1">
      <alignment horizontal="right" vertical="center"/>
    </xf>
    <xf numFmtId="185" fontId="9" fillId="0" borderId="63" xfId="0" applyNumberFormat="1" applyFont="1" applyBorder="1" applyAlignment="1">
      <alignment horizontal="right" vertical="center"/>
    </xf>
    <xf numFmtId="185" fontId="9" fillId="0" borderId="64" xfId="0" applyNumberFormat="1" applyFont="1" applyBorder="1" applyAlignment="1">
      <alignment horizontal="right" vertical="center"/>
    </xf>
    <xf numFmtId="0" fontId="9" fillId="0" borderId="25" xfId="0" applyFont="1" applyBorder="1" applyAlignment="1">
      <alignment horizontal="center" vertical="center" textRotation="255"/>
    </xf>
    <xf numFmtId="0" fontId="9" fillId="0" borderId="52" xfId="0" applyFont="1" applyBorder="1" applyAlignment="1">
      <alignment horizontal="center" vertical="center" textRotation="255"/>
    </xf>
    <xf numFmtId="0" fontId="9" fillId="0" borderId="26" xfId="0" applyFont="1" applyBorder="1" applyAlignment="1">
      <alignment horizontal="center" vertical="center" textRotation="255"/>
    </xf>
    <xf numFmtId="0" fontId="9" fillId="0" borderId="56" xfId="0" applyFont="1" applyBorder="1" applyAlignment="1">
      <alignment vertical="center" shrinkToFit="1"/>
    </xf>
    <xf numFmtId="0" fontId="9" fillId="0" borderId="57" xfId="0" applyFont="1" applyBorder="1" applyAlignment="1">
      <alignment vertical="center" shrinkToFit="1"/>
    </xf>
    <xf numFmtId="185" fontId="9" fillId="2" borderId="56" xfId="0" applyNumberFormat="1" applyFont="1" applyFill="1" applyBorder="1" applyProtection="1">
      <alignment vertical="center"/>
      <protection locked="0"/>
    </xf>
    <xf numFmtId="185" fontId="9" fillId="2" borderId="57" xfId="0" applyNumberFormat="1" applyFont="1" applyFill="1" applyBorder="1" applyProtection="1">
      <alignment vertical="center"/>
      <protection locked="0"/>
    </xf>
    <xf numFmtId="185" fontId="9" fillId="2" borderId="58" xfId="0" applyNumberFormat="1" applyFont="1" applyFill="1" applyBorder="1" applyProtection="1">
      <alignment vertical="center"/>
      <protection locked="0"/>
    </xf>
    <xf numFmtId="179" fontId="9" fillId="0" borderId="56" xfId="0" applyNumberFormat="1" applyFont="1" applyBorder="1" applyAlignment="1">
      <alignment horizontal="center" vertical="center"/>
    </xf>
    <xf numFmtId="179" fontId="9" fillId="0" borderId="57" xfId="0" applyNumberFormat="1" applyFont="1" applyBorder="1" applyAlignment="1">
      <alignment horizontal="center" vertical="center"/>
    </xf>
    <xf numFmtId="179" fontId="9" fillId="0" borderId="58" xfId="0" applyNumberFormat="1" applyFont="1" applyBorder="1" applyAlignment="1">
      <alignment horizontal="center" vertical="center"/>
    </xf>
    <xf numFmtId="185" fontId="9" fillId="0" borderId="56" xfId="0" applyNumberFormat="1" applyFont="1" applyBorder="1">
      <alignment vertical="center"/>
    </xf>
    <xf numFmtId="185" fontId="9" fillId="0" borderId="57" xfId="0" applyNumberFormat="1" applyFont="1" applyBorder="1">
      <alignment vertical="center"/>
    </xf>
    <xf numFmtId="185" fontId="9" fillId="0" borderId="58" xfId="0" applyNumberFormat="1" applyFont="1" applyBorder="1">
      <alignment vertical="center"/>
    </xf>
    <xf numFmtId="185" fontId="9" fillId="0" borderId="56" xfId="0" applyNumberFormat="1" applyFont="1" applyBorder="1" applyAlignment="1">
      <alignment horizontal="right" vertical="center"/>
    </xf>
    <xf numFmtId="185" fontId="9" fillId="0" borderId="57" xfId="0" applyNumberFormat="1" applyFont="1" applyBorder="1" applyAlignment="1">
      <alignment horizontal="right" vertical="center"/>
    </xf>
    <xf numFmtId="185" fontId="9" fillId="0" borderId="58" xfId="0" applyNumberFormat="1" applyFont="1" applyBorder="1" applyAlignment="1">
      <alignment horizontal="right" vertical="center"/>
    </xf>
    <xf numFmtId="0" fontId="9" fillId="0" borderId="59" xfId="0" applyFont="1" applyBorder="1" applyAlignment="1">
      <alignment horizontal="left" vertical="center"/>
    </xf>
    <xf numFmtId="0" fontId="9" fillId="0" borderId="60" xfId="0" applyFont="1" applyBorder="1" applyAlignment="1">
      <alignment horizontal="left" vertical="center"/>
    </xf>
    <xf numFmtId="0" fontId="9" fillId="0" borderId="83" xfId="0" applyFont="1" applyBorder="1" applyAlignment="1">
      <alignment horizontal="distributed" vertical="center"/>
    </xf>
    <xf numFmtId="0" fontId="9" fillId="0" borderId="50" xfId="0" applyFont="1" applyBorder="1" applyAlignment="1">
      <alignment horizontal="distributed" vertical="center"/>
    </xf>
    <xf numFmtId="0" fontId="9" fillId="0" borderId="51" xfId="0" applyFont="1" applyBorder="1" applyAlignment="1">
      <alignment horizontal="distributed" vertical="center"/>
    </xf>
    <xf numFmtId="178" fontId="9" fillId="0" borderId="36" xfId="0" applyNumberFormat="1" applyFont="1" applyBorder="1">
      <alignment vertical="center"/>
    </xf>
    <xf numFmtId="178" fontId="9" fillId="0" borderId="50" xfId="0" applyNumberFormat="1" applyFont="1" applyBorder="1">
      <alignment vertical="center"/>
    </xf>
    <xf numFmtId="178" fontId="9" fillId="0" borderId="51" xfId="0" applyNumberFormat="1" applyFont="1" applyBorder="1">
      <alignment vertical="center"/>
    </xf>
    <xf numFmtId="178" fontId="9" fillId="0" borderId="36" xfId="0" applyNumberFormat="1" applyFont="1" applyBorder="1" applyAlignment="1">
      <alignment horizontal="center" vertical="center"/>
    </xf>
    <xf numFmtId="178" fontId="9" fillId="0" borderId="50" xfId="0" applyNumberFormat="1" applyFont="1" applyBorder="1" applyAlignment="1">
      <alignment horizontal="center" vertical="center"/>
    </xf>
    <xf numFmtId="178" fontId="9" fillId="0" borderId="51" xfId="0" applyNumberFormat="1" applyFont="1" applyBorder="1" applyAlignment="1">
      <alignment horizontal="center" vertical="center"/>
    </xf>
    <xf numFmtId="178" fontId="9" fillId="0" borderId="36" xfId="0" applyNumberFormat="1" applyFont="1" applyBorder="1" applyAlignment="1">
      <alignment horizontal="right" vertical="center"/>
    </xf>
    <xf numFmtId="178" fontId="9" fillId="0" borderId="50" xfId="0" applyNumberFormat="1" applyFont="1" applyBorder="1" applyAlignment="1">
      <alignment horizontal="right" vertical="center"/>
    </xf>
    <xf numFmtId="178" fontId="9" fillId="0" borderId="51" xfId="0" applyNumberFormat="1" applyFont="1" applyBorder="1" applyAlignment="1">
      <alignment horizontal="right" vertical="center"/>
    </xf>
    <xf numFmtId="0" fontId="9" fillId="2" borderId="4" xfId="0" applyFont="1" applyFill="1" applyBorder="1" applyAlignment="1" applyProtection="1">
      <alignment vertical="top" wrapText="1"/>
      <protection locked="0"/>
    </xf>
    <xf numFmtId="0" fontId="9" fillId="2" borderId="5" xfId="0" applyFont="1" applyFill="1" applyBorder="1" applyAlignment="1" applyProtection="1">
      <alignment vertical="top" wrapText="1"/>
      <protection locked="0"/>
    </xf>
    <xf numFmtId="0" fontId="9" fillId="2" borderId="22" xfId="0" applyFont="1" applyFill="1" applyBorder="1" applyAlignment="1" applyProtection="1">
      <alignment vertical="top" wrapText="1"/>
      <protection locked="0"/>
    </xf>
    <xf numFmtId="0" fontId="9" fillId="2" borderId="2" xfId="0" applyFont="1" applyFill="1" applyBorder="1" applyAlignment="1" applyProtection="1">
      <alignment vertical="top" wrapText="1"/>
      <protection locked="0"/>
    </xf>
    <xf numFmtId="0" fontId="9" fillId="2" borderId="0" xfId="0" applyFont="1" applyFill="1" applyAlignment="1" applyProtection="1">
      <alignment vertical="top" wrapText="1"/>
      <protection locked="0"/>
    </xf>
    <xf numFmtId="0" fontId="9" fillId="2" borderId="20" xfId="0" applyFont="1" applyFill="1" applyBorder="1" applyAlignment="1" applyProtection="1">
      <alignment vertical="top" wrapText="1"/>
      <protection locked="0"/>
    </xf>
    <xf numFmtId="178" fontId="9" fillId="2" borderId="36" xfId="0" applyNumberFormat="1" applyFont="1" applyFill="1" applyBorder="1" applyProtection="1">
      <alignment vertical="center"/>
      <protection locked="0"/>
    </xf>
    <xf numFmtId="178" fontId="9" fillId="2" borderId="50" xfId="0" applyNumberFormat="1" applyFont="1" applyFill="1" applyBorder="1" applyProtection="1">
      <alignment vertical="center"/>
      <protection locked="0"/>
    </xf>
    <xf numFmtId="178" fontId="9" fillId="2" borderId="51" xfId="0" applyNumberFormat="1" applyFont="1" applyFill="1" applyBorder="1" applyProtection="1">
      <alignment vertical="center"/>
      <protection locked="0"/>
    </xf>
    <xf numFmtId="178" fontId="9" fillId="0" borderId="3" xfId="0" applyNumberFormat="1" applyFont="1" applyBorder="1" applyAlignment="1">
      <alignment horizontal="right" vertical="center"/>
    </xf>
    <xf numFmtId="0" fontId="9" fillId="0" borderId="44"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56" xfId="0" applyFont="1" applyBorder="1" applyAlignment="1">
      <alignment horizontal="left" vertical="center"/>
    </xf>
    <xf numFmtId="0" fontId="9" fillId="0" borderId="57" xfId="0" applyFont="1" applyBorder="1" applyAlignment="1">
      <alignment horizontal="left" vertical="center"/>
    </xf>
    <xf numFmtId="0" fontId="9" fillId="0" borderId="2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23"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176" fontId="9" fillId="0" borderId="4" xfId="0" applyNumberFormat="1" applyFont="1" applyBorder="1">
      <alignment vertical="center"/>
    </xf>
    <xf numFmtId="176" fontId="9" fillId="0" borderId="5" xfId="0" applyNumberFormat="1" applyFont="1" applyBorder="1">
      <alignment vertical="center"/>
    </xf>
    <xf numFmtId="176" fontId="9" fillId="0" borderId="6" xfId="0" applyNumberFormat="1" applyFont="1" applyBorder="1">
      <alignment vertical="center"/>
    </xf>
    <xf numFmtId="176" fontId="9" fillId="0" borderId="4"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8" xfId="0" applyNumberFormat="1" applyFont="1" applyBorder="1" applyAlignment="1">
      <alignment horizontal="center" vertical="center"/>
    </xf>
    <xf numFmtId="0" fontId="9" fillId="0" borderId="3" xfId="0" applyFont="1" applyBorder="1" applyAlignment="1">
      <alignment horizontal="center"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 fillId="0" borderId="0" xfId="0" applyFont="1" applyAlignment="1">
      <alignment horizontal="left" vertical="center"/>
    </xf>
    <xf numFmtId="0" fontId="2" fillId="0" borderId="36" xfId="0" applyFont="1" applyBorder="1" applyAlignment="1">
      <alignment horizontal="center" vertical="center"/>
    </xf>
    <xf numFmtId="0" fontId="2" fillId="0" borderId="50" xfId="0" applyFont="1" applyBorder="1" applyAlignment="1">
      <alignment horizontal="center" vertical="center"/>
    </xf>
    <xf numFmtId="180" fontId="2" fillId="2" borderId="36" xfId="0" applyNumberFormat="1" applyFont="1" applyFill="1" applyBorder="1" applyAlignment="1" applyProtection="1">
      <alignment horizontal="center" vertical="center" shrinkToFit="1"/>
      <protection locked="0"/>
    </xf>
    <xf numFmtId="180" fontId="2" fillId="2" borderId="50" xfId="0" applyNumberFormat="1" applyFont="1" applyFill="1" applyBorder="1" applyAlignment="1" applyProtection="1">
      <alignment horizontal="center" vertical="center" shrinkToFit="1"/>
      <protection locked="0"/>
    </xf>
    <xf numFmtId="180" fontId="2" fillId="2" borderId="51" xfId="0" applyNumberFormat="1" applyFont="1" applyFill="1" applyBorder="1" applyAlignment="1" applyProtection="1">
      <alignment horizontal="center" vertical="center" shrinkToFit="1"/>
      <protection locked="0"/>
    </xf>
    <xf numFmtId="185" fontId="2" fillId="2" borderId="0" xfId="0" applyNumberFormat="1" applyFont="1" applyFill="1" applyAlignment="1" applyProtection="1">
      <alignment horizontal="right" vertical="center"/>
      <protection locked="0"/>
    </xf>
    <xf numFmtId="185" fontId="2" fillId="2" borderId="1" xfId="0" applyNumberFormat="1" applyFont="1" applyFill="1" applyBorder="1" applyAlignment="1" applyProtection="1">
      <alignment horizontal="right" vertical="center"/>
      <protection locked="0"/>
    </xf>
    <xf numFmtId="185" fontId="2" fillId="0" borderId="1" xfId="0" applyNumberFormat="1" applyFont="1" applyBorder="1" applyAlignment="1">
      <alignment horizontal="right" vertical="center"/>
    </xf>
    <xf numFmtId="185" fontId="2" fillId="2" borderId="0" xfId="0" applyNumberFormat="1" applyFont="1" applyFill="1" applyAlignment="1" applyProtection="1">
      <alignment horizontal="center" vertical="center"/>
      <protection locked="0"/>
    </xf>
    <xf numFmtId="0" fontId="9" fillId="0" borderId="45" xfId="0" applyFont="1" applyBorder="1" applyAlignment="1">
      <alignment horizontal="center" vertical="center"/>
    </xf>
    <xf numFmtId="177" fontId="9" fillId="0" borderId="7" xfId="0" applyNumberFormat="1" applyFont="1" applyBorder="1">
      <alignment vertical="center"/>
    </xf>
    <xf numFmtId="177" fontId="9" fillId="0" borderId="1" xfId="0" applyNumberFormat="1" applyFont="1" applyBorder="1">
      <alignment vertical="center"/>
    </xf>
    <xf numFmtId="177" fontId="9" fillId="0" borderId="8" xfId="0" applyNumberFormat="1" applyFont="1" applyBorder="1">
      <alignment vertical="center"/>
    </xf>
    <xf numFmtId="177" fontId="9" fillId="0" borderId="7" xfId="0" applyNumberFormat="1" applyFont="1" applyBorder="1" applyAlignment="1">
      <alignment horizontal="center" vertical="center"/>
    </xf>
    <xf numFmtId="177" fontId="9" fillId="0" borderId="1" xfId="0" applyNumberFormat="1" applyFont="1" applyBorder="1" applyAlignment="1">
      <alignment horizontal="center" vertical="center"/>
    </xf>
    <xf numFmtId="177" fontId="9" fillId="0" borderId="8" xfId="0" applyNumberFormat="1" applyFont="1" applyBorder="1" applyAlignment="1">
      <alignment horizontal="center" vertical="center"/>
    </xf>
    <xf numFmtId="178" fontId="9" fillId="0" borderId="5" xfId="0" applyNumberFormat="1" applyFont="1" applyBorder="1" applyAlignment="1">
      <alignment horizontal="center" vertical="center"/>
    </xf>
    <xf numFmtId="0" fontId="2" fillId="0" borderId="20" xfId="0" applyFont="1" applyBorder="1" applyAlignment="1">
      <alignment horizontal="left" vertical="center"/>
    </xf>
    <xf numFmtId="180" fontId="2" fillId="0" borderId="5" xfId="0" applyNumberFormat="1" applyFont="1" applyBorder="1" applyAlignment="1">
      <alignment horizontal="center" vertical="center" shrinkToFit="1"/>
    </xf>
    <xf numFmtId="0" fontId="2" fillId="0" borderId="2" xfId="0" applyFont="1" applyBorder="1" applyAlignment="1">
      <alignment vertical="top" wrapText="1"/>
    </xf>
    <xf numFmtId="0" fontId="2" fillId="0" borderId="0" xfId="0" applyFont="1" applyAlignment="1">
      <alignment vertical="top" wrapText="1"/>
    </xf>
    <xf numFmtId="0" fontId="2" fillId="0" borderId="20" xfId="0" applyFont="1" applyBorder="1" applyAlignment="1">
      <alignment vertical="top" wrapText="1"/>
    </xf>
    <xf numFmtId="185" fontId="2" fillId="2" borderId="2" xfId="0" applyNumberFormat="1" applyFont="1" applyFill="1" applyBorder="1" applyAlignment="1" applyProtection="1">
      <alignment vertical="top"/>
      <protection locked="0"/>
    </xf>
    <xf numFmtId="185" fontId="2" fillId="2" borderId="0" xfId="0" applyNumberFormat="1" applyFont="1" applyFill="1" applyAlignment="1" applyProtection="1">
      <alignment vertical="top"/>
      <protection locked="0"/>
    </xf>
    <xf numFmtId="185" fontId="2" fillId="2" borderId="20" xfId="0" applyNumberFormat="1" applyFont="1" applyFill="1" applyBorder="1" applyAlignment="1" applyProtection="1">
      <alignment vertical="top"/>
      <protection locked="0"/>
    </xf>
    <xf numFmtId="0" fontId="2" fillId="0" borderId="2" xfId="0" applyFont="1" applyBorder="1" applyAlignment="1">
      <alignment horizontal="left" vertical="top"/>
    </xf>
    <xf numFmtId="0" fontId="2" fillId="0" borderId="0" xfId="0" applyFont="1" applyAlignment="1">
      <alignment horizontal="left" vertical="top"/>
    </xf>
    <xf numFmtId="0" fontId="2" fillId="0" borderId="20" xfId="0" applyFont="1" applyBorder="1" applyAlignment="1">
      <alignment horizontal="left" vertical="top"/>
    </xf>
    <xf numFmtId="185" fontId="2" fillId="2" borderId="59" xfId="0" applyNumberFormat="1" applyFont="1" applyFill="1" applyBorder="1" applyAlignment="1" applyProtection="1">
      <alignment horizontal="right" vertical="center"/>
      <protection locked="0"/>
    </xf>
    <xf numFmtId="185" fontId="2" fillId="2" borderId="60" xfId="0" applyNumberFormat="1" applyFont="1" applyFill="1" applyBorder="1" applyAlignment="1" applyProtection="1">
      <alignment horizontal="right" vertical="center"/>
      <protection locked="0"/>
    </xf>
    <xf numFmtId="185" fontId="2" fillId="2" borderId="61" xfId="0" applyNumberFormat="1" applyFont="1" applyFill="1" applyBorder="1" applyAlignment="1" applyProtection="1">
      <alignment horizontal="right" vertical="center"/>
      <protection locked="0"/>
    </xf>
    <xf numFmtId="185" fontId="2" fillId="0" borderId="54" xfId="0" applyNumberFormat="1" applyFont="1" applyBorder="1" applyAlignment="1">
      <alignment horizontal="right" vertical="center"/>
    </xf>
    <xf numFmtId="0" fontId="2" fillId="0" borderId="29" xfId="0" applyFont="1" applyBorder="1" applyAlignment="1">
      <alignment horizontal="left" vertical="center" shrinkToFit="1"/>
    </xf>
    <xf numFmtId="0" fontId="2" fillId="0" borderId="67" xfId="0" applyFont="1" applyBorder="1" applyAlignment="1">
      <alignment horizontal="left" vertical="center" shrinkToFit="1"/>
    </xf>
    <xf numFmtId="0" fontId="3"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2" borderId="1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11" xfId="0" applyFont="1" applyFill="1" applyBorder="1" applyAlignment="1" applyProtection="1">
      <alignment horizontal="left" vertical="center" indent="3"/>
      <protection locked="0"/>
    </xf>
    <xf numFmtId="0" fontId="2" fillId="2" borderId="10" xfId="0" applyFont="1" applyFill="1" applyBorder="1" applyAlignment="1" applyProtection="1">
      <alignment horizontal="left" vertical="center" indent="3"/>
      <protection locked="0"/>
    </xf>
    <xf numFmtId="0" fontId="2" fillId="2" borderId="12" xfId="0" applyFont="1" applyFill="1" applyBorder="1" applyAlignment="1" applyProtection="1">
      <alignment horizontal="left" vertical="center" indent="3"/>
      <protection locked="0"/>
    </xf>
    <xf numFmtId="182" fontId="2" fillId="2" borderId="16" xfId="0" applyNumberFormat="1" applyFont="1" applyFill="1" applyBorder="1" applyAlignment="1" applyProtection="1">
      <alignment horizontal="right" vertical="center"/>
      <protection locked="0"/>
    </xf>
    <xf numFmtId="182" fontId="2" fillId="2" borderId="15" xfId="0" applyNumberFormat="1" applyFont="1" applyFill="1" applyBorder="1" applyAlignment="1" applyProtection="1">
      <alignment horizontal="right" vertical="center"/>
      <protection locked="0"/>
    </xf>
    <xf numFmtId="182" fontId="2" fillId="2" borderId="17" xfId="0" applyNumberFormat="1" applyFont="1" applyFill="1" applyBorder="1" applyAlignment="1" applyProtection="1">
      <alignment horizontal="right" vertical="center"/>
      <protection locked="0"/>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185" fontId="2" fillId="2" borderId="53" xfId="0" applyNumberFormat="1" applyFont="1" applyFill="1" applyBorder="1" applyAlignment="1" applyProtection="1">
      <alignment horizontal="right" vertical="center"/>
      <protection locked="0"/>
    </xf>
    <xf numFmtId="185" fontId="2" fillId="0" borderId="53" xfId="0" applyNumberFormat="1" applyFont="1" applyBorder="1" applyAlignment="1">
      <alignment horizontal="right" vertical="center"/>
    </xf>
    <xf numFmtId="185" fontId="2" fillId="2" borderId="56" xfId="0" applyNumberFormat="1" applyFont="1" applyFill="1" applyBorder="1" applyAlignment="1" applyProtection="1">
      <alignment horizontal="right" vertical="center"/>
      <protection locked="0"/>
    </xf>
    <xf numFmtId="185" fontId="2" fillId="2" borderId="57" xfId="0" applyNumberFormat="1" applyFont="1" applyFill="1" applyBorder="1" applyAlignment="1" applyProtection="1">
      <alignment horizontal="right" vertical="center"/>
      <protection locked="0"/>
    </xf>
    <xf numFmtId="185" fontId="2" fillId="2" borderId="58" xfId="0" applyNumberFormat="1" applyFont="1" applyFill="1" applyBorder="1" applyAlignment="1" applyProtection="1">
      <alignment horizontal="right" vertical="center"/>
      <protection locked="0"/>
    </xf>
    <xf numFmtId="178" fontId="2" fillId="2" borderId="0" xfId="0" applyNumberFormat="1" applyFont="1" applyFill="1" applyAlignment="1" applyProtection="1">
      <alignment horizontal="center" vertical="center"/>
      <protection locked="0"/>
    </xf>
    <xf numFmtId="0" fontId="2" fillId="0" borderId="1" xfId="0" applyFont="1" applyBorder="1" applyAlignment="1">
      <alignment horizontal="left" vertical="center" indent="1"/>
    </xf>
    <xf numFmtId="0" fontId="2" fillId="0" borderId="24" xfId="0" applyFont="1" applyBorder="1" applyAlignment="1">
      <alignment horizontal="left" vertical="center" indent="1"/>
    </xf>
    <xf numFmtId="0" fontId="2" fillId="0" borderId="3" xfId="0" applyFont="1" applyBorder="1" applyAlignment="1">
      <alignment horizontal="center" vertical="center"/>
    </xf>
    <xf numFmtId="0" fontId="2" fillId="0" borderId="19" xfId="0" applyFont="1" applyBorder="1" applyAlignment="1">
      <alignment horizontal="right" vertical="center"/>
    </xf>
    <xf numFmtId="0" fontId="2" fillId="0" borderId="62" xfId="0" applyFont="1" applyBorder="1" applyAlignment="1">
      <alignment vertical="center" shrinkToFit="1"/>
    </xf>
    <xf numFmtId="0" fontId="2" fillId="0" borderId="63" xfId="0" applyFont="1" applyBorder="1" applyAlignment="1">
      <alignment vertical="center" shrinkToFit="1"/>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vertical="center" shrinkToFit="1"/>
    </xf>
    <xf numFmtId="0" fontId="2" fillId="0" borderId="60" xfId="0" applyFont="1" applyBorder="1" applyAlignment="1">
      <alignment vertical="center" shrinkToFit="1"/>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2" borderId="2" xfId="0" applyFont="1" applyFill="1" applyBorder="1" applyAlignment="1" applyProtection="1">
      <alignment vertical="top" wrapText="1"/>
      <protection locked="0"/>
    </xf>
    <xf numFmtId="0" fontId="2" fillId="2" borderId="0" xfId="0" applyFont="1" applyFill="1" applyAlignment="1" applyProtection="1">
      <alignment vertical="top" wrapText="1"/>
      <protection locked="0"/>
    </xf>
    <xf numFmtId="0" fontId="2" fillId="2" borderId="20" xfId="0" applyFont="1" applyFill="1" applyBorder="1" applyAlignment="1" applyProtection="1">
      <alignment vertical="top" wrapText="1"/>
      <protection locked="0"/>
    </xf>
    <xf numFmtId="178"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right" vertical="center"/>
      <protection locked="0"/>
    </xf>
    <xf numFmtId="185" fontId="2" fillId="2" borderId="54" xfId="0" applyNumberFormat="1" applyFont="1" applyFill="1" applyBorder="1" applyAlignment="1" applyProtection="1">
      <alignment horizontal="right" vertical="center"/>
      <protection locked="0"/>
    </xf>
    <xf numFmtId="0" fontId="2" fillId="0" borderId="44" xfId="0" applyFont="1" applyBorder="1" applyAlignment="1">
      <alignment horizontal="distributed" vertical="center"/>
    </xf>
    <xf numFmtId="0" fontId="2" fillId="0" borderId="3" xfId="0" applyFont="1" applyBorder="1" applyAlignment="1">
      <alignment horizontal="distributed" vertical="center"/>
    </xf>
    <xf numFmtId="185" fontId="2" fillId="2" borderId="55" xfId="0" applyNumberFormat="1" applyFont="1" applyFill="1" applyBorder="1" applyAlignment="1" applyProtection="1">
      <alignment horizontal="right" vertical="center"/>
      <protection locked="0"/>
    </xf>
    <xf numFmtId="185" fontId="2" fillId="2" borderId="62" xfId="0" applyNumberFormat="1" applyFont="1" applyFill="1" applyBorder="1" applyAlignment="1" applyProtection="1">
      <alignment horizontal="right" vertical="center"/>
      <protection locked="0"/>
    </xf>
    <xf numFmtId="185" fontId="2" fillId="2" borderId="63" xfId="0" applyNumberFormat="1" applyFont="1" applyFill="1" applyBorder="1" applyAlignment="1" applyProtection="1">
      <alignment horizontal="right" vertical="center"/>
      <protection locked="0"/>
    </xf>
    <xf numFmtId="185" fontId="2" fillId="2" borderId="64" xfId="0" applyNumberFormat="1" applyFont="1" applyFill="1" applyBorder="1" applyAlignment="1" applyProtection="1">
      <alignment horizontal="right" vertical="center"/>
      <protection locked="0"/>
    </xf>
    <xf numFmtId="185" fontId="2" fillId="0" borderId="55" xfId="0" applyNumberFormat="1" applyFont="1" applyBorder="1" applyAlignment="1">
      <alignment horizontal="right" vertical="center"/>
    </xf>
    <xf numFmtId="0" fontId="2" fillId="0" borderId="44"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52" xfId="0" applyFont="1" applyBorder="1" applyAlignment="1">
      <alignment horizontal="center" vertical="center" textRotation="255"/>
    </xf>
    <xf numFmtId="0" fontId="2" fillId="0" borderId="26" xfId="0" applyFont="1" applyBorder="1" applyAlignment="1">
      <alignment horizontal="center" vertical="center" textRotation="255"/>
    </xf>
    <xf numFmtId="185" fontId="2" fillId="0" borderId="3" xfId="0" applyNumberFormat="1" applyFont="1" applyBorder="1" applyAlignment="1">
      <alignment horizontal="right" vertical="center"/>
    </xf>
    <xf numFmtId="0" fontId="2" fillId="0" borderId="0" xfId="0" applyFont="1" applyAlignment="1">
      <alignment horizontal="distributed" vertical="center"/>
    </xf>
    <xf numFmtId="0" fontId="2" fillId="0" borderId="5" xfId="0" applyFont="1" applyBorder="1" applyAlignment="1">
      <alignment horizontal="distributed" vertical="center"/>
    </xf>
    <xf numFmtId="0" fontId="2" fillId="2" borderId="1" xfId="0" applyFont="1" applyFill="1" applyBorder="1" applyAlignment="1" applyProtection="1">
      <alignment horizontal="center" vertical="center"/>
      <protection locked="0"/>
    </xf>
    <xf numFmtId="179"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2" fillId="0" borderId="1" xfId="0" quotePrefix="1" applyFont="1" applyBorder="1" applyAlignment="1">
      <alignment horizontal="center" vertical="center"/>
    </xf>
    <xf numFmtId="178" fontId="2" fillId="0" borderId="1" xfId="0" applyNumberFormat="1" applyFont="1" applyBorder="1" applyAlignment="1">
      <alignment horizontal="right" vertical="center"/>
    </xf>
    <xf numFmtId="185" fontId="2" fillId="0" borderId="29" xfId="0" applyNumberFormat="1" applyFont="1" applyBorder="1">
      <alignment vertical="center"/>
    </xf>
    <xf numFmtId="0" fontId="2" fillId="0" borderId="46" xfId="0" applyFont="1" applyBorder="1" applyAlignment="1">
      <alignment horizontal="right" vertical="center"/>
    </xf>
    <xf numFmtId="2" fontId="2" fillId="5" borderId="1" xfId="0" applyNumberFormat="1" applyFont="1" applyFill="1" applyBorder="1" applyAlignment="1">
      <alignment horizontal="center" vertical="center"/>
    </xf>
    <xf numFmtId="0" fontId="2" fillId="0" borderId="38" xfId="0" applyFont="1" applyBorder="1" applyAlignment="1">
      <alignment vertical="center" wrapText="1"/>
    </xf>
    <xf numFmtId="0" fontId="2" fillId="0" borderId="48"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23"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2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7" xfId="0" applyFont="1" applyBorder="1" applyAlignment="1">
      <alignment horizontal="center" vertical="center" shrinkToFit="1"/>
    </xf>
    <xf numFmtId="185" fontId="2" fillId="0" borderId="39" xfId="0" applyNumberFormat="1" applyFont="1" applyBorder="1" applyAlignment="1">
      <alignment horizontal="right" vertical="center"/>
    </xf>
    <xf numFmtId="181" fontId="5" fillId="0" borderId="0" xfId="0" applyNumberFormat="1" applyFont="1" applyAlignment="1">
      <alignment horizontal="center" vertical="center"/>
    </xf>
    <xf numFmtId="0" fontId="2" fillId="0" borderId="15" xfId="0" applyFont="1" applyBorder="1" applyAlignment="1">
      <alignment horizontal="center" vertical="center" shrinkToFi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2" fillId="0" borderId="27" xfId="0" applyFont="1" applyBorder="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2" fillId="0" borderId="19" xfId="0" applyFont="1" applyBorder="1" applyAlignment="1">
      <alignment horizontal="center" vertical="center"/>
    </xf>
    <xf numFmtId="179" fontId="2" fillId="5" borderId="1" xfId="0" applyNumberFormat="1" applyFont="1" applyFill="1" applyBorder="1" applyAlignment="1">
      <alignment horizontal="right" vertical="center"/>
    </xf>
    <xf numFmtId="179" fontId="2" fillId="5" borderId="42" xfId="0" applyNumberFormat="1" applyFont="1" applyFill="1" applyBorder="1" applyAlignment="1">
      <alignment horizontal="right" vertical="center"/>
    </xf>
    <xf numFmtId="0" fontId="2" fillId="0" borderId="25" xfId="0" applyFont="1" applyBorder="1" applyAlignment="1">
      <alignment horizontal="center" vertical="center"/>
    </xf>
    <xf numFmtId="0" fontId="2" fillId="0" borderId="44" xfId="0" applyFont="1" applyBorder="1" applyAlignment="1">
      <alignment horizontal="center" vertical="center"/>
    </xf>
    <xf numFmtId="176" fontId="2" fillId="0" borderId="25" xfId="0" applyNumberFormat="1" applyFont="1" applyBorder="1" applyAlignment="1">
      <alignment horizontal="center" vertical="center"/>
    </xf>
    <xf numFmtId="177" fontId="2" fillId="0" borderId="26" xfId="0" applyNumberFormat="1"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0" borderId="45" xfId="0" applyFont="1" applyBorder="1" applyAlignment="1">
      <alignment horizontal="center" vertical="center"/>
    </xf>
    <xf numFmtId="0" fontId="2" fillId="0" borderId="32" xfId="0" applyFont="1" applyBorder="1" applyAlignment="1">
      <alignment horizontal="left" vertical="center"/>
    </xf>
    <xf numFmtId="0" fontId="2" fillId="0" borderId="23" xfId="0" applyFont="1" applyBorder="1" applyAlignment="1">
      <alignment horizontal="right" vertical="center"/>
    </xf>
    <xf numFmtId="185" fontId="2" fillId="2" borderId="2" xfId="0" applyNumberFormat="1" applyFont="1" applyFill="1" applyBorder="1" applyAlignment="1" applyProtection="1">
      <alignment horizontal="right" vertical="top"/>
      <protection locked="0"/>
    </xf>
    <xf numFmtId="185" fontId="2" fillId="2" borderId="0" xfId="0" applyNumberFormat="1" applyFont="1" applyFill="1" applyAlignment="1" applyProtection="1">
      <alignment horizontal="right" vertical="top"/>
      <protection locked="0"/>
    </xf>
    <xf numFmtId="185" fontId="2" fillId="2" borderId="20" xfId="0" applyNumberFormat="1" applyFont="1" applyFill="1" applyBorder="1" applyAlignment="1" applyProtection="1">
      <alignment horizontal="right" vertical="top"/>
      <protection locked="0"/>
    </xf>
    <xf numFmtId="0" fontId="9" fillId="0" borderId="2" xfId="0" applyFont="1" applyBorder="1" applyAlignment="1">
      <alignment horizontal="center" vertical="top"/>
    </xf>
    <xf numFmtId="0" fontId="9" fillId="0" borderId="0" xfId="0" applyFont="1" applyAlignment="1">
      <alignment horizontal="center" vertical="top"/>
    </xf>
    <xf numFmtId="0" fontId="9" fillId="0" borderId="20" xfId="0" applyFont="1" applyBorder="1" applyAlignment="1">
      <alignment horizontal="center" vertical="top"/>
    </xf>
    <xf numFmtId="0" fontId="9" fillId="0" borderId="7" xfId="0" applyFont="1" applyBorder="1" applyAlignment="1">
      <alignment horizontal="center" vertical="top"/>
    </xf>
    <xf numFmtId="0" fontId="9" fillId="0" borderId="1" xfId="0" applyFont="1" applyBorder="1" applyAlignment="1">
      <alignment horizontal="center" vertical="top"/>
    </xf>
    <xf numFmtId="0" fontId="9" fillId="0" borderId="24" xfId="0" applyFont="1" applyBorder="1" applyAlignment="1">
      <alignment horizontal="center" vertical="top"/>
    </xf>
    <xf numFmtId="0" fontId="2" fillId="0" borderId="2" xfId="0" applyFont="1" applyBorder="1" applyAlignment="1">
      <alignment vertical="top"/>
    </xf>
    <xf numFmtId="0" fontId="2" fillId="0" borderId="0" xfId="0" applyFont="1" applyAlignment="1">
      <alignment vertical="top"/>
    </xf>
    <xf numFmtId="0" fontId="2" fillId="0" borderId="20" xfId="0" applyFont="1" applyBorder="1" applyAlignment="1">
      <alignment vertical="top"/>
    </xf>
    <xf numFmtId="0" fontId="2" fillId="0" borderId="7" xfId="0" applyFont="1" applyBorder="1" applyAlignment="1">
      <alignment vertical="top"/>
    </xf>
    <xf numFmtId="0" fontId="2" fillId="0" borderId="1" xfId="0" applyFont="1" applyBorder="1" applyAlignment="1">
      <alignment vertical="top"/>
    </xf>
    <xf numFmtId="0" fontId="2" fillId="0" borderId="24" xfId="0" applyFont="1" applyBorder="1" applyAlignment="1">
      <alignment vertical="top"/>
    </xf>
    <xf numFmtId="179" fontId="2" fillId="5" borderId="15" xfId="0" applyNumberFormat="1" applyFont="1" applyFill="1" applyBorder="1" applyAlignment="1">
      <alignment horizontal="right" vertical="center"/>
    </xf>
    <xf numFmtId="0" fontId="0" fillId="3" borderId="36" xfId="0" applyFill="1" applyBorder="1" applyAlignment="1">
      <alignment horizontal="center" vertical="center"/>
    </xf>
    <xf numFmtId="0" fontId="0" fillId="3" borderId="51" xfId="0" applyFill="1" applyBorder="1" applyAlignment="1">
      <alignment horizontal="center" vertical="center"/>
    </xf>
    <xf numFmtId="38" fontId="0" fillId="3" borderId="25" xfId="1" applyFont="1" applyFill="1" applyBorder="1" applyAlignment="1">
      <alignment horizontal="center" vertical="center"/>
    </xf>
    <xf numFmtId="38" fontId="0" fillId="3" borderId="26" xfId="1" applyFont="1" applyFill="1" applyBorder="1" applyAlignment="1">
      <alignment horizontal="center" vertical="center"/>
    </xf>
  </cellXfs>
  <cellStyles count="2">
    <cellStyle name="桁区切り" xfId="1" builtinId="6"/>
    <cellStyle name="標準"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BI$171" lockText="1" noThreeD="1"/>
</file>

<file path=xl/ctrlProps/ctrlProp11.xml><?xml version="1.0" encoding="utf-8"?>
<formControlPr xmlns="http://schemas.microsoft.com/office/spreadsheetml/2009/9/main" objectType="CheckBox" fmlaLink="$BI$172" lockText="1" noThreeD="1"/>
</file>

<file path=xl/ctrlProps/ctrlProp12.xml><?xml version="1.0" encoding="utf-8"?>
<formControlPr xmlns="http://schemas.microsoft.com/office/spreadsheetml/2009/9/main" objectType="CheckBox" fmlaLink="$BI$173" lockText="1" noThreeD="1"/>
</file>

<file path=xl/ctrlProps/ctrlProp13.xml><?xml version="1.0" encoding="utf-8"?>
<formControlPr xmlns="http://schemas.microsoft.com/office/spreadsheetml/2009/9/main" objectType="CheckBox" fmlaLink="$BI$174" lockText="1" noThreeD="1"/>
</file>

<file path=xl/ctrlProps/ctrlProp14.xml><?xml version="1.0" encoding="utf-8"?>
<formControlPr xmlns="http://schemas.microsoft.com/office/spreadsheetml/2009/9/main" objectType="CheckBox" fmlaLink="$BI$175" lockText="1" noThreeD="1"/>
</file>

<file path=xl/ctrlProps/ctrlProp15.xml><?xml version="1.0" encoding="utf-8"?>
<formControlPr xmlns="http://schemas.microsoft.com/office/spreadsheetml/2009/9/main" objectType="CheckBox" fmlaLink="$BI$176" lockText="1" noThreeD="1"/>
</file>

<file path=xl/ctrlProps/ctrlProp16.xml><?xml version="1.0" encoding="utf-8"?>
<formControlPr xmlns="http://schemas.microsoft.com/office/spreadsheetml/2009/9/main" objectType="CheckBox" fmlaLink="$BI$177" lockText="1" noThreeD="1"/>
</file>

<file path=xl/ctrlProps/ctrlProp17.xml><?xml version="1.0" encoding="utf-8"?>
<formControlPr xmlns="http://schemas.microsoft.com/office/spreadsheetml/2009/9/main" objectType="CheckBox" fmlaLink="$BI$178" lockText="1" noThreeD="1"/>
</file>

<file path=xl/ctrlProps/ctrlProp18.xml><?xml version="1.0" encoding="utf-8"?>
<formControlPr xmlns="http://schemas.microsoft.com/office/spreadsheetml/2009/9/main" objectType="CheckBox" fmlaLink="$BI$179" lockText="1" noThreeD="1"/>
</file>

<file path=xl/ctrlProps/ctrlProp19.xml><?xml version="1.0" encoding="utf-8"?>
<formControlPr xmlns="http://schemas.microsoft.com/office/spreadsheetml/2009/9/main" objectType="CheckBox" fmlaLink="$BI$18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BI$181" lockText="1" noThreeD="1"/>
</file>

<file path=xl/ctrlProps/ctrlProp21.xml><?xml version="1.0" encoding="utf-8"?>
<formControlPr xmlns="http://schemas.microsoft.com/office/spreadsheetml/2009/9/main" objectType="CheckBox" fmlaLink="$BI$182" lockText="1" noThreeD="1"/>
</file>

<file path=xl/ctrlProps/ctrlProp22.xml><?xml version="1.0" encoding="utf-8"?>
<formControlPr xmlns="http://schemas.microsoft.com/office/spreadsheetml/2009/9/main" objectType="CheckBox" fmlaLink="$BI$183" lockText="1" noThreeD="1"/>
</file>

<file path=xl/ctrlProps/ctrlProp23.xml><?xml version="1.0" encoding="utf-8"?>
<formControlPr xmlns="http://schemas.microsoft.com/office/spreadsheetml/2009/9/main" objectType="CheckBox" fmlaLink="$BI$187" lockText="1" noThreeD="1"/>
</file>

<file path=xl/ctrlProps/ctrlProp24.xml><?xml version="1.0" encoding="utf-8"?>
<formControlPr xmlns="http://schemas.microsoft.com/office/spreadsheetml/2009/9/main" objectType="CheckBox" fmlaLink="$BI$188" lockText="1" noThreeD="1"/>
</file>

<file path=xl/ctrlProps/ctrlProp25.xml><?xml version="1.0" encoding="utf-8"?>
<formControlPr xmlns="http://schemas.microsoft.com/office/spreadsheetml/2009/9/main" objectType="CheckBox" fmlaLink="$BI$189" lockText="1" noThreeD="1"/>
</file>

<file path=xl/ctrlProps/ctrlProp26.xml><?xml version="1.0" encoding="utf-8"?>
<formControlPr xmlns="http://schemas.microsoft.com/office/spreadsheetml/2009/9/main" objectType="CheckBox" fmlaLink="$BI$190" lockText="1" noThreeD="1"/>
</file>

<file path=xl/ctrlProps/ctrlProp27.xml><?xml version="1.0" encoding="utf-8"?>
<formControlPr xmlns="http://schemas.microsoft.com/office/spreadsheetml/2009/9/main" objectType="CheckBox" fmlaLink="$BI$191" lockText="1" noThreeD="1"/>
</file>

<file path=xl/ctrlProps/ctrlProp28.xml><?xml version="1.0" encoding="utf-8"?>
<formControlPr xmlns="http://schemas.microsoft.com/office/spreadsheetml/2009/9/main" objectType="CheckBox" fmlaLink="$BI$192" lockText="1" noThreeD="1"/>
</file>

<file path=xl/ctrlProps/ctrlProp29.xml><?xml version="1.0" encoding="utf-8"?>
<formControlPr xmlns="http://schemas.microsoft.com/office/spreadsheetml/2009/9/main" objectType="CheckBox" fmlaLink="$BI$193" lockText="1" noThreeD="1"/>
</file>

<file path=xl/ctrlProps/ctrlProp3.xml><?xml version="1.0" encoding="utf-8"?>
<formControlPr xmlns="http://schemas.microsoft.com/office/spreadsheetml/2009/9/main" objectType="CheckBox" fmlaLink="$BI$164" lockText="1" noThreeD="1"/>
</file>

<file path=xl/ctrlProps/ctrlProp30.xml><?xml version="1.0" encoding="utf-8"?>
<formControlPr xmlns="http://schemas.microsoft.com/office/spreadsheetml/2009/9/main" objectType="CheckBox" fmlaLink="$BI$194" lockText="1" noThreeD="1"/>
</file>

<file path=xl/ctrlProps/ctrlProp31.xml><?xml version="1.0" encoding="utf-8"?>
<formControlPr xmlns="http://schemas.microsoft.com/office/spreadsheetml/2009/9/main" objectType="CheckBox" fmlaLink="$BI$195" lockText="1" noThreeD="1"/>
</file>

<file path=xl/ctrlProps/ctrlProp32.xml><?xml version="1.0" encoding="utf-8"?>
<formControlPr xmlns="http://schemas.microsoft.com/office/spreadsheetml/2009/9/main" objectType="CheckBox" fmlaLink="$BI$196" lockText="1" noThreeD="1"/>
</file>

<file path=xl/ctrlProps/ctrlProp33.xml><?xml version="1.0" encoding="utf-8"?>
<formControlPr xmlns="http://schemas.microsoft.com/office/spreadsheetml/2009/9/main" objectType="CheckBox" fmlaLink="$BI$197" lockText="1" noThreeD="1"/>
</file>

<file path=xl/ctrlProps/ctrlProp34.xml><?xml version="1.0" encoding="utf-8"?>
<formControlPr xmlns="http://schemas.microsoft.com/office/spreadsheetml/2009/9/main" objectType="CheckBox" fmlaLink="$BI$198" lockText="1" noThreeD="1"/>
</file>

<file path=xl/ctrlProps/ctrlProp35.xml><?xml version="1.0" encoding="utf-8"?>
<formControlPr xmlns="http://schemas.microsoft.com/office/spreadsheetml/2009/9/main" objectType="CheckBox" fmlaLink="$BI$199" lockText="1" noThreeD="1"/>
</file>

<file path=xl/ctrlProps/ctrlProp36.xml><?xml version="1.0" encoding="utf-8"?>
<formControlPr xmlns="http://schemas.microsoft.com/office/spreadsheetml/2009/9/main" objectType="CheckBox" fmlaLink="$BI$200" lockText="1" noThreeD="1"/>
</file>

<file path=xl/ctrlProps/ctrlProp37.xml><?xml version="1.0" encoding="utf-8"?>
<formControlPr xmlns="http://schemas.microsoft.com/office/spreadsheetml/2009/9/main" objectType="CheckBox" fmlaLink="$BI$201" lockText="1" noThreeD="1"/>
</file>

<file path=xl/ctrlProps/ctrlProp38.xml><?xml version="1.0" encoding="utf-8"?>
<formControlPr xmlns="http://schemas.microsoft.com/office/spreadsheetml/2009/9/main" objectType="CheckBox" fmlaLink="$BI$202" lockText="1" noThreeD="1"/>
</file>

<file path=xl/ctrlProps/ctrlProp39.xml><?xml version="1.0" encoding="utf-8"?>
<formControlPr xmlns="http://schemas.microsoft.com/office/spreadsheetml/2009/9/main" objectType="CheckBox" fmlaLink="$BI$203" lockText="1" noThreeD="1"/>
</file>

<file path=xl/ctrlProps/ctrlProp4.xml><?xml version="1.0" encoding="utf-8"?>
<formControlPr xmlns="http://schemas.microsoft.com/office/spreadsheetml/2009/9/main" objectType="CheckBox" fmlaLink="$BI$165" lockText="1" noThreeD="1"/>
</file>

<file path=xl/ctrlProps/ctrlProp40.xml><?xml version="1.0" encoding="utf-8"?>
<formControlPr xmlns="http://schemas.microsoft.com/office/spreadsheetml/2009/9/main" objectType="CheckBox" fmlaLink="$BI$204" lockText="1" noThreeD="1"/>
</file>

<file path=xl/ctrlProps/ctrlProp41.xml><?xml version="1.0" encoding="utf-8"?>
<formControlPr xmlns="http://schemas.microsoft.com/office/spreadsheetml/2009/9/main" objectType="CheckBox" fmlaLink="$BI$205" lockText="1" noThreeD="1"/>
</file>

<file path=xl/ctrlProps/ctrlProp42.xml><?xml version="1.0" encoding="utf-8"?>
<formControlPr xmlns="http://schemas.microsoft.com/office/spreadsheetml/2009/9/main" objectType="CheckBox" fmlaLink="$BI$206" lockText="1" noThreeD="1"/>
</file>

<file path=xl/ctrlProps/ctrlProp43.xml><?xml version="1.0" encoding="utf-8"?>
<formControlPr xmlns="http://schemas.microsoft.com/office/spreadsheetml/2009/9/main" objectType="CheckBox" fmlaLink="$BI$207" lockText="1" noThreeD="1"/>
</file>

<file path=xl/ctrlProps/ctrlProp44.xml><?xml version="1.0" encoding="utf-8"?>
<formControlPr xmlns="http://schemas.microsoft.com/office/spreadsheetml/2009/9/main" objectType="CheckBox" fmlaLink="$BI$185" lockText="1" noThreeD="1"/>
</file>

<file path=xl/ctrlProps/ctrlProp45.xml><?xml version="1.0" encoding="utf-8"?>
<formControlPr xmlns="http://schemas.microsoft.com/office/spreadsheetml/2009/9/main" objectType="CheckBox" fmlaLink="$BI$186" lockText="1" noThreeD="1"/>
</file>

<file path=xl/ctrlProps/ctrlProp46.xml><?xml version="1.0" encoding="utf-8"?>
<formControlPr xmlns="http://schemas.microsoft.com/office/spreadsheetml/2009/9/main" objectType="CheckBox" fmlaLink="$BI$40" lockText="1" noThreeD="1"/>
</file>

<file path=xl/ctrlProps/ctrlProp47.xml><?xml version="1.0" encoding="utf-8"?>
<formControlPr xmlns="http://schemas.microsoft.com/office/spreadsheetml/2009/9/main" objectType="CheckBox" fmlaLink="$BI$41" lockText="1" noThreeD="1"/>
</file>

<file path=xl/ctrlProps/ctrlProp48.xml><?xml version="1.0" encoding="utf-8"?>
<formControlPr xmlns="http://schemas.microsoft.com/office/spreadsheetml/2009/9/main" objectType="CheckBox" fmlaLink="$BI$42" lockText="1" noThreeD="1"/>
</file>

<file path=xl/ctrlProps/ctrlProp49.xml><?xml version="1.0" encoding="utf-8"?>
<formControlPr xmlns="http://schemas.microsoft.com/office/spreadsheetml/2009/9/main" objectType="CheckBox" fmlaLink="$BI$43" lockText="1" noThreeD="1"/>
</file>

<file path=xl/ctrlProps/ctrlProp5.xml><?xml version="1.0" encoding="utf-8"?>
<formControlPr xmlns="http://schemas.microsoft.com/office/spreadsheetml/2009/9/main" objectType="CheckBox" fmlaLink="$BI$166" lockText="1" noThreeD="1"/>
</file>

<file path=xl/ctrlProps/ctrlProp50.xml><?xml version="1.0" encoding="utf-8"?>
<formControlPr xmlns="http://schemas.microsoft.com/office/spreadsheetml/2009/9/main" objectType="CheckBox" fmlaLink="$BI$44" lockText="1" noThreeD="1"/>
</file>

<file path=xl/ctrlProps/ctrlProp51.xml><?xml version="1.0" encoding="utf-8"?>
<formControlPr xmlns="http://schemas.microsoft.com/office/spreadsheetml/2009/9/main" objectType="CheckBox" fmlaLink="$BI$45" lockText="1" noThreeD="1"/>
</file>

<file path=xl/ctrlProps/ctrlProp52.xml><?xml version="1.0" encoding="utf-8"?>
<formControlPr xmlns="http://schemas.microsoft.com/office/spreadsheetml/2009/9/main" objectType="CheckBox" fmlaLink="$BI$184" lockText="1" noThreeD="1"/>
</file>

<file path=xl/ctrlProps/ctrlProp53.xml><?xml version="1.0" encoding="utf-8"?>
<formControlPr xmlns="http://schemas.microsoft.com/office/spreadsheetml/2009/9/main" objectType="CheckBox" fmlaLink="$BI$163" lockText="1" noThreeD="1"/>
</file>

<file path=xl/ctrlProps/ctrlProp54.xml><?xml version="1.0" encoding="utf-8"?>
<formControlPr xmlns="http://schemas.microsoft.com/office/spreadsheetml/2009/9/main" objectType="CheckBox" fmlaLink="$BI$25" lockText="1" noThreeD="1"/>
</file>

<file path=xl/ctrlProps/ctrlProp55.xml><?xml version="1.0" encoding="utf-8"?>
<formControlPr xmlns="http://schemas.microsoft.com/office/spreadsheetml/2009/9/main" objectType="CheckBox" fmlaLink="$BI$26" lockText="1" noThreeD="1"/>
</file>

<file path=xl/ctrlProps/ctrlProp56.xml><?xml version="1.0" encoding="utf-8"?>
<formControlPr xmlns="http://schemas.microsoft.com/office/spreadsheetml/2009/9/main" objectType="CheckBox" fmlaLink="$BI$27" lockText="1" noThreeD="1"/>
</file>

<file path=xl/ctrlProps/ctrlProp57.xml><?xml version="1.0" encoding="utf-8"?>
<formControlPr xmlns="http://schemas.microsoft.com/office/spreadsheetml/2009/9/main" objectType="CheckBox" fmlaLink="$BI$28" lockText="1" noThreeD="1"/>
</file>

<file path=xl/ctrlProps/ctrlProp58.xml><?xml version="1.0" encoding="utf-8"?>
<formControlPr xmlns="http://schemas.microsoft.com/office/spreadsheetml/2009/9/main" objectType="CheckBox" fmlaLink="$BI$29" lockText="1" noThreeD="1"/>
</file>

<file path=xl/ctrlProps/ctrlProp59.xml><?xml version="1.0" encoding="utf-8"?>
<formControlPr xmlns="http://schemas.microsoft.com/office/spreadsheetml/2009/9/main" objectType="CheckBox" fmlaLink="$BI$30" lockText="1" noThreeD="1"/>
</file>

<file path=xl/ctrlProps/ctrlProp6.xml><?xml version="1.0" encoding="utf-8"?>
<formControlPr xmlns="http://schemas.microsoft.com/office/spreadsheetml/2009/9/main" objectType="CheckBox" fmlaLink="$BI$167" lockText="1" noThreeD="1"/>
</file>

<file path=xl/ctrlProps/ctrlProp60.xml><?xml version="1.0" encoding="utf-8"?>
<formControlPr xmlns="http://schemas.microsoft.com/office/spreadsheetml/2009/9/main" objectType="CheckBox" fmlaLink="$BI$31" lockText="1" noThreeD="1"/>
</file>

<file path=xl/ctrlProps/ctrlProp61.xml><?xml version="1.0" encoding="utf-8"?>
<formControlPr xmlns="http://schemas.microsoft.com/office/spreadsheetml/2009/9/main" objectType="CheckBox" fmlaLink="$BI$32" lockText="1" noThreeD="1"/>
</file>

<file path=xl/ctrlProps/ctrlProp62.xml><?xml version="1.0" encoding="utf-8"?>
<formControlPr xmlns="http://schemas.microsoft.com/office/spreadsheetml/2009/9/main" objectType="CheckBox" fmlaLink="$BI$33" lockText="1" noThreeD="1"/>
</file>

<file path=xl/ctrlProps/ctrlProp63.xml><?xml version="1.0" encoding="utf-8"?>
<formControlPr xmlns="http://schemas.microsoft.com/office/spreadsheetml/2009/9/main" objectType="CheckBox" fmlaLink="$BI$34" lockText="1" noThreeD="1"/>
</file>

<file path=xl/ctrlProps/ctrlProp64.xml><?xml version="1.0" encoding="utf-8"?>
<formControlPr xmlns="http://schemas.microsoft.com/office/spreadsheetml/2009/9/main" objectType="CheckBox" fmlaLink="$BI$35" lockText="1" noThreeD="1"/>
</file>

<file path=xl/ctrlProps/ctrlProp65.xml><?xml version="1.0" encoding="utf-8"?>
<formControlPr xmlns="http://schemas.microsoft.com/office/spreadsheetml/2009/9/main" objectType="CheckBox" fmlaLink="$BI$36" lockText="1" noThreeD="1"/>
</file>

<file path=xl/ctrlProps/ctrlProp66.xml><?xml version="1.0" encoding="utf-8"?>
<formControlPr xmlns="http://schemas.microsoft.com/office/spreadsheetml/2009/9/main" objectType="CheckBox" fmlaLink="$BI$37" lockText="1" noThreeD="1"/>
</file>

<file path=xl/ctrlProps/ctrlProp67.xml><?xml version="1.0" encoding="utf-8"?>
<formControlPr xmlns="http://schemas.microsoft.com/office/spreadsheetml/2009/9/main" objectType="CheckBox" fmlaLink="$BI$38" lockText="1" noThreeD="1"/>
</file>

<file path=xl/ctrlProps/ctrlProp68.xml><?xml version="1.0" encoding="utf-8"?>
<formControlPr xmlns="http://schemas.microsoft.com/office/spreadsheetml/2009/9/main" objectType="CheckBox" fmlaLink="$BI$39" lockText="1" noThreeD="1"/>
</file>

<file path=xl/ctrlProps/ctrlProp7.xml><?xml version="1.0" encoding="utf-8"?>
<formControlPr xmlns="http://schemas.microsoft.com/office/spreadsheetml/2009/9/main" objectType="CheckBox" fmlaLink="$BI$168" lockText="1" noThreeD="1"/>
</file>

<file path=xl/ctrlProps/ctrlProp8.xml><?xml version="1.0" encoding="utf-8"?>
<formControlPr xmlns="http://schemas.microsoft.com/office/spreadsheetml/2009/9/main" objectType="CheckBox" fmlaLink="$BI$169" lockText="1" noThreeD="1"/>
</file>

<file path=xl/ctrlProps/ctrlProp9.xml><?xml version="1.0" encoding="utf-8"?>
<formControlPr xmlns="http://schemas.microsoft.com/office/spreadsheetml/2009/9/main" objectType="CheckBox" fmlaLink="$BI$170" lockText="1" noThreeD="1"/>
</file>

<file path=xl/drawings/drawing1.xml><?xml version="1.0" encoding="utf-8"?>
<xdr:wsDr xmlns:xdr="http://schemas.openxmlformats.org/drawingml/2006/spreadsheetDrawing" xmlns:a="http://schemas.openxmlformats.org/drawingml/2006/main">
  <xdr:twoCellAnchor>
    <xdr:from>
      <xdr:col>31</xdr:col>
      <xdr:colOff>104775</xdr:colOff>
      <xdr:row>47</xdr:row>
      <xdr:rowOff>142875</xdr:rowOff>
    </xdr:from>
    <xdr:to>
      <xdr:col>54</xdr:col>
      <xdr:colOff>38101</xdr:colOff>
      <xdr:row>50</xdr:row>
      <xdr:rowOff>19050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829175" y="7620000"/>
          <a:ext cx="3438526" cy="3333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120650</xdr:colOff>
          <xdr:row>150</xdr:row>
          <xdr:rowOff>114300</xdr:rowOff>
        </xdr:from>
        <xdr:to>
          <xdr:col>39</xdr:col>
          <xdr:colOff>69850</xdr:colOff>
          <xdr:row>152</xdr:row>
          <xdr:rowOff>63500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120650</xdr:colOff>
          <xdr:row>150</xdr:row>
          <xdr:rowOff>114300</xdr:rowOff>
        </xdr:from>
        <xdr:to>
          <xdr:col>42</xdr:col>
          <xdr:colOff>69850</xdr:colOff>
          <xdr:row>152</xdr:row>
          <xdr:rowOff>63500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4</xdr:col>
      <xdr:colOff>76200</xdr:colOff>
      <xdr:row>55</xdr:row>
      <xdr:rowOff>0</xdr:rowOff>
    </xdr:from>
    <xdr:to>
      <xdr:col>17</xdr:col>
      <xdr:colOff>0</xdr:colOff>
      <xdr:row>57</xdr:row>
      <xdr:rowOff>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685800" y="5400675"/>
          <a:ext cx="190500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75</xdr:row>
      <xdr:rowOff>152399</xdr:rowOff>
    </xdr:from>
    <xdr:to>
      <xdr:col>27</xdr:col>
      <xdr:colOff>76200</xdr:colOff>
      <xdr:row>78</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33400" y="7381874"/>
          <a:ext cx="3657600" cy="3048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83</xdr:row>
      <xdr:rowOff>0</xdr:rowOff>
    </xdr:from>
    <xdr:to>
      <xdr:col>19</xdr:col>
      <xdr:colOff>76200</xdr:colOff>
      <xdr:row>85</xdr:row>
      <xdr:rowOff>1</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533400" y="8296275"/>
          <a:ext cx="2438400" cy="3048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95</xdr:row>
      <xdr:rowOff>0</xdr:rowOff>
    </xdr:from>
    <xdr:to>
      <xdr:col>19</xdr:col>
      <xdr:colOff>76200</xdr:colOff>
      <xdr:row>97</xdr:row>
      <xdr:rowOff>0</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533400" y="10125075"/>
          <a:ext cx="243840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76201</xdr:colOff>
      <xdr:row>89</xdr:row>
      <xdr:rowOff>1</xdr:rowOff>
    </xdr:from>
    <xdr:to>
      <xdr:col>11</xdr:col>
      <xdr:colOff>76200</xdr:colOff>
      <xdr:row>92</xdr:row>
      <xdr:rowOff>0</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533401" y="11401426"/>
          <a:ext cx="1219199" cy="5429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89</xdr:row>
      <xdr:rowOff>1</xdr:rowOff>
    </xdr:from>
    <xdr:to>
      <xdr:col>20</xdr:col>
      <xdr:colOff>76200</xdr:colOff>
      <xdr:row>92</xdr:row>
      <xdr:rowOff>0</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905000" y="11401426"/>
          <a:ext cx="1219200" cy="5429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177800</xdr:colOff>
          <xdr:row>24</xdr:row>
          <xdr:rowOff>0</xdr:rowOff>
        </xdr:from>
        <xdr:to>
          <xdr:col>10</xdr:col>
          <xdr:colOff>44450</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25</xdr:row>
          <xdr:rowOff>0</xdr:rowOff>
        </xdr:from>
        <xdr:to>
          <xdr:col>10</xdr:col>
          <xdr:colOff>44450</xdr:colOff>
          <xdr:row>26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26</xdr:row>
          <xdr:rowOff>0</xdr:rowOff>
        </xdr:from>
        <xdr:to>
          <xdr:col>10</xdr:col>
          <xdr:colOff>44450</xdr:colOff>
          <xdr:row>27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27</xdr:row>
          <xdr:rowOff>0</xdr:rowOff>
        </xdr:from>
        <xdr:to>
          <xdr:col>10</xdr:col>
          <xdr:colOff>44450</xdr:colOff>
          <xdr:row>28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28</xdr:row>
          <xdr:rowOff>0</xdr:rowOff>
        </xdr:from>
        <xdr:to>
          <xdr:col>10</xdr:col>
          <xdr:colOff>44450</xdr:colOff>
          <xdr:row>29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29</xdr:row>
          <xdr:rowOff>0</xdr:rowOff>
        </xdr:from>
        <xdr:to>
          <xdr:col>10</xdr:col>
          <xdr:colOff>44450</xdr:colOff>
          <xdr:row>30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30</xdr:row>
          <xdr:rowOff>0</xdr:rowOff>
        </xdr:from>
        <xdr:to>
          <xdr:col>10</xdr:col>
          <xdr:colOff>44450</xdr:colOff>
          <xdr:row>31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31</xdr:row>
          <xdr:rowOff>0</xdr:rowOff>
        </xdr:from>
        <xdr:to>
          <xdr:col>10</xdr:col>
          <xdr:colOff>44450</xdr:colOff>
          <xdr:row>32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32</xdr:row>
          <xdr:rowOff>0</xdr:rowOff>
        </xdr:from>
        <xdr:to>
          <xdr:col>10</xdr:col>
          <xdr:colOff>44450</xdr:colOff>
          <xdr:row>33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33</xdr:row>
          <xdr:rowOff>0</xdr:rowOff>
        </xdr:from>
        <xdr:to>
          <xdr:col>10</xdr:col>
          <xdr:colOff>44450</xdr:colOff>
          <xdr:row>34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34</xdr:row>
          <xdr:rowOff>0</xdr:rowOff>
        </xdr:from>
        <xdr:to>
          <xdr:col>10</xdr:col>
          <xdr:colOff>44450</xdr:colOff>
          <xdr:row>35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35</xdr:row>
          <xdr:rowOff>0</xdr:rowOff>
        </xdr:from>
        <xdr:to>
          <xdr:col>10</xdr:col>
          <xdr:colOff>44450</xdr:colOff>
          <xdr:row>36</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36</xdr:row>
          <xdr:rowOff>0</xdr:rowOff>
        </xdr:from>
        <xdr:to>
          <xdr:col>10</xdr:col>
          <xdr:colOff>44450</xdr:colOff>
          <xdr:row>37</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37</xdr:row>
          <xdr:rowOff>0</xdr:rowOff>
        </xdr:from>
        <xdr:to>
          <xdr:col>10</xdr:col>
          <xdr:colOff>44450</xdr:colOff>
          <xdr:row>38</xdr:row>
          <xdr:rowOff>6350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38</xdr:row>
          <xdr:rowOff>0</xdr:rowOff>
        </xdr:from>
        <xdr:to>
          <xdr:col>10</xdr:col>
          <xdr:colOff>44450</xdr:colOff>
          <xdr:row>39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39</xdr:row>
          <xdr:rowOff>0</xdr:rowOff>
        </xdr:from>
        <xdr:to>
          <xdr:col>10</xdr:col>
          <xdr:colOff>44450</xdr:colOff>
          <xdr:row>40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40</xdr:row>
          <xdr:rowOff>0</xdr:rowOff>
        </xdr:from>
        <xdr:to>
          <xdr:col>10</xdr:col>
          <xdr:colOff>44450</xdr:colOff>
          <xdr:row>41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41</xdr:row>
          <xdr:rowOff>0</xdr:rowOff>
        </xdr:from>
        <xdr:to>
          <xdr:col>10</xdr:col>
          <xdr:colOff>44450</xdr:colOff>
          <xdr:row>42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42</xdr:row>
          <xdr:rowOff>0</xdr:rowOff>
        </xdr:from>
        <xdr:to>
          <xdr:col>10</xdr:col>
          <xdr:colOff>44450</xdr:colOff>
          <xdr:row>43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43</xdr:row>
          <xdr:rowOff>0</xdr:rowOff>
        </xdr:from>
        <xdr:to>
          <xdr:col>10</xdr:col>
          <xdr:colOff>44450</xdr:colOff>
          <xdr:row>44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44</xdr:row>
          <xdr:rowOff>0</xdr:rowOff>
        </xdr:from>
        <xdr:to>
          <xdr:col>10</xdr:col>
          <xdr:colOff>44450</xdr:colOff>
          <xdr:row>45</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76200</xdr:colOff>
      <xdr:row>70</xdr:row>
      <xdr:rowOff>152399</xdr:rowOff>
    </xdr:from>
    <xdr:to>
      <xdr:col>27</xdr:col>
      <xdr:colOff>76200</xdr:colOff>
      <xdr:row>73</xdr:row>
      <xdr:rowOff>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885825" y="11134724"/>
          <a:ext cx="3733800" cy="3048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65</xdr:row>
      <xdr:rowOff>152399</xdr:rowOff>
    </xdr:from>
    <xdr:to>
      <xdr:col>27</xdr:col>
      <xdr:colOff>76200</xdr:colOff>
      <xdr:row>68</xdr:row>
      <xdr:rowOff>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885825" y="11134724"/>
          <a:ext cx="3733800" cy="3048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177800</xdr:colOff>
          <xdr:row>174</xdr:row>
          <xdr:rowOff>0</xdr:rowOff>
        </xdr:from>
        <xdr:to>
          <xdr:col>10</xdr:col>
          <xdr:colOff>44450</xdr:colOff>
          <xdr:row>175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175</xdr:row>
          <xdr:rowOff>0</xdr:rowOff>
        </xdr:from>
        <xdr:to>
          <xdr:col>10</xdr:col>
          <xdr:colOff>44450</xdr:colOff>
          <xdr:row>176</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176</xdr:row>
          <xdr:rowOff>0</xdr:rowOff>
        </xdr:from>
        <xdr:to>
          <xdr:col>10</xdr:col>
          <xdr:colOff>44450</xdr:colOff>
          <xdr:row>177</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177</xdr:row>
          <xdr:rowOff>0</xdr:rowOff>
        </xdr:from>
        <xdr:to>
          <xdr:col>10</xdr:col>
          <xdr:colOff>44450</xdr:colOff>
          <xdr:row>178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178</xdr:row>
          <xdr:rowOff>0</xdr:rowOff>
        </xdr:from>
        <xdr:to>
          <xdr:col>10</xdr:col>
          <xdr:colOff>44450</xdr:colOff>
          <xdr:row>179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179</xdr:row>
          <xdr:rowOff>0</xdr:rowOff>
        </xdr:from>
        <xdr:to>
          <xdr:col>10</xdr:col>
          <xdr:colOff>44450</xdr:colOff>
          <xdr:row>180</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180</xdr:row>
          <xdr:rowOff>0</xdr:rowOff>
        </xdr:from>
        <xdr:to>
          <xdr:col>10</xdr:col>
          <xdr:colOff>44450</xdr:colOff>
          <xdr:row>181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181</xdr:row>
          <xdr:rowOff>0</xdr:rowOff>
        </xdr:from>
        <xdr:to>
          <xdr:col>10</xdr:col>
          <xdr:colOff>44450</xdr:colOff>
          <xdr:row>182</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182</xdr:row>
          <xdr:rowOff>0</xdr:rowOff>
        </xdr:from>
        <xdr:to>
          <xdr:col>10</xdr:col>
          <xdr:colOff>44450</xdr:colOff>
          <xdr:row>183</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183</xdr:row>
          <xdr:rowOff>0</xdr:rowOff>
        </xdr:from>
        <xdr:to>
          <xdr:col>10</xdr:col>
          <xdr:colOff>44450</xdr:colOff>
          <xdr:row>184</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184</xdr:row>
          <xdr:rowOff>0</xdr:rowOff>
        </xdr:from>
        <xdr:to>
          <xdr:col>10</xdr:col>
          <xdr:colOff>44450</xdr:colOff>
          <xdr:row>185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185</xdr:row>
          <xdr:rowOff>0</xdr:rowOff>
        </xdr:from>
        <xdr:to>
          <xdr:col>10</xdr:col>
          <xdr:colOff>44450</xdr:colOff>
          <xdr:row>186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186</xdr:row>
          <xdr:rowOff>0</xdr:rowOff>
        </xdr:from>
        <xdr:to>
          <xdr:col>10</xdr:col>
          <xdr:colOff>44450</xdr:colOff>
          <xdr:row>187</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187</xdr:row>
          <xdr:rowOff>0</xdr:rowOff>
        </xdr:from>
        <xdr:to>
          <xdr:col>10</xdr:col>
          <xdr:colOff>44450</xdr:colOff>
          <xdr:row>188</xdr:row>
          <xdr:rowOff>6350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188</xdr:row>
          <xdr:rowOff>0</xdr:rowOff>
        </xdr:from>
        <xdr:to>
          <xdr:col>10</xdr:col>
          <xdr:colOff>44450</xdr:colOff>
          <xdr:row>189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189</xdr:row>
          <xdr:rowOff>0</xdr:rowOff>
        </xdr:from>
        <xdr:to>
          <xdr:col>10</xdr:col>
          <xdr:colOff>44450</xdr:colOff>
          <xdr:row>190</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190</xdr:row>
          <xdr:rowOff>0</xdr:rowOff>
        </xdr:from>
        <xdr:to>
          <xdr:col>10</xdr:col>
          <xdr:colOff>44450</xdr:colOff>
          <xdr:row>191</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191</xdr:row>
          <xdr:rowOff>0</xdr:rowOff>
        </xdr:from>
        <xdr:to>
          <xdr:col>10</xdr:col>
          <xdr:colOff>44450</xdr:colOff>
          <xdr:row>192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192</xdr:row>
          <xdr:rowOff>0</xdr:rowOff>
        </xdr:from>
        <xdr:to>
          <xdr:col>10</xdr:col>
          <xdr:colOff>44450</xdr:colOff>
          <xdr:row>193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193</xdr:row>
          <xdr:rowOff>0</xdr:rowOff>
        </xdr:from>
        <xdr:to>
          <xdr:col>10</xdr:col>
          <xdr:colOff>44450</xdr:colOff>
          <xdr:row>194</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177800</xdr:colOff>
          <xdr:row>194</xdr:row>
          <xdr:rowOff>0</xdr:rowOff>
        </xdr:from>
        <xdr:to>
          <xdr:col>10</xdr:col>
          <xdr:colOff>44450</xdr:colOff>
          <xdr:row>195</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104775</xdr:colOff>
      <xdr:row>197</xdr:row>
      <xdr:rowOff>142875</xdr:rowOff>
    </xdr:from>
    <xdr:to>
      <xdr:col>54</xdr:col>
      <xdr:colOff>38101</xdr:colOff>
      <xdr:row>200</xdr:row>
      <xdr:rowOff>19050</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4972050" y="30327600"/>
          <a:ext cx="3552826" cy="3333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205</xdr:row>
      <xdr:rowOff>0</xdr:rowOff>
    </xdr:from>
    <xdr:to>
      <xdr:col>17</xdr:col>
      <xdr:colOff>0</xdr:colOff>
      <xdr:row>207</xdr:row>
      <xdr:rowOff>0</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685800" y="31403925"/>
          <a:ext cx="190500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215</xdr:row>
      <xdr:rowOff>152399</xdr:rowOff>
    </xdr:from>
    <xdr:to>
      <xdr:col>27</xdr:col>
      <xdr:colOff>76200</xdr:colOff>
      <xdr:row>218</xdr:row>
      <xdr:rowOff>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533400" y="33080324"/>
          <a:ext cx="3733800" cy="4572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222</xdr:row>
      <xdr:rowOff>0</xdr:rowOff>
    </xdr:from>
    <xdr:to>
      <xdr:col>19</xdr:col>
      <xdr:colOff>76200</xdr:colOff>
      <xdr:row>224</xdr:row>
      <xdr:rowOff>1</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533400" y="34147125"/>
          <a:ext cx="2438400" cy="3048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234</xdr:row>
      <xdr:rowOff>0</xdr:rowOff>
    </xdr:from>
    <xdr:to>
      <xdr:col>19</xdr:col>
      <xdr:colOff>76200</xdr:colOff>
      <xdr:row>236</xdr:row>
      <xdr:rowOff>0</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533400" y="35975925"/>
          <a:ext cx="243840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76201</xdr:colOff>
      <xdr:row>228</xdr:row>
      <xdr:rowOff>1</xdr:rowOff>
    </xdr:from>
    <xdr:to>
      <xdr:col>11</xdr:col>
      <xdr:colOff>76200</xdr:colOff>
      <xdr:row>231</xdr:row>
      <xdr:rowOff>0</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533401" y="35061526"/>
          <a:ext cx="1219199" cy="4571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228</xdr:row>
      <xdr:rowOff>1</xdr:rowOff>
    </xdr:from>
    <xdr:to>
      <xdr:col>20</xdr:col>
      <xdr:colOff>76200</xdr:colOff>
      <xdr:row>231</xdr:row>
      <xdr:rowOff>0</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1905000" y="35061526"/>
          <a:ext cx="1228725" cy="4571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9</xdr:col>
          <xdr:colOff>158750</xdr:colOff>
          <xdr:row>174</xdr:row>
          <xdr:rowOff>0</xdr:rowOff>
        </xdr:from>
        <xdr:to>
          <xdr:col>11</xdr:col>
          <xdr:colOff>38100</xdr:colOff>
          <xdr:row>175</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171</xdr:row>
          <xdr:rowOff>0</xdr:rowOff>
        </xdr:from>
        <xdr:to>
          <xdr:col>11</xdr:col>
          <xdr:colOff>38100</xdr:colOff>
          <xdr:row>172</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175</xdr:row>
          <xdr:rowOff>0</xdr:rowOff>
        </xdr:from>
        <xdr:to>
          <xdr:col>11</xdr:col>
          <xdr:colOff>38100</xdr:colOff>
          <xdr:row>176</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176</xdr:row>
          <xdr:rowOff>0</xdr:rowOff>
        </xdr:from>
        <xdr:to>
          <xdr:col>11</xdr:col>
          <xdr:colOff>38100</xdr:colOff>
          <xdr:row>177</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177</xdr:row>
          <xdr:rowOff>0</xdr:rowOff>
        </xdr:from>
        <xdr:to>
          <xdr:col>11</xdr:col>
          <xdr:colOff>38100</xdr:colOff>
          <xdr:row>178</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178</xdr:row>
          <xdr:rowOff>0</xdr:rowOff>
        </xdr:from>
        <xdr:to>
          <xdr:col>11</xdr:col>
          <xdr:colOff>38100</xdr:colOff>
          <xdr:row>179</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179</xdr:row>
          <xdr:rowOff>0</xdr:rowOff>
        </xdr:from>
        <xdr:to>
          <xdr:col>11</xdr:col>
          <xdr:colOff>38100</xdr:colOff>
          <xdr:row>180</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180</xdr:row>
          <xdr:rowOff>0</xdr:rowOff>
        </xdr:from>
        <xdr:to>
          <xdr:col>11</xdr:col>
          <xdr:colOff>38100</xdr:colOff>
          <xdr:row>181</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181</xdr:row>
          <xdr:rowOff>0</xdr:rowOff>
        </xdr:from>
        <xdr:to>
          <xdr:col>11</xdr:col>
          <xdr:colOff>38100</xdr:colOff>
          <xdr:row>182</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182</xdr:row>
          <xdr:rowOff>0</xdr:rowOff>
        </xdr:from>
        <xdr:to>
          <xdr:col>11</xdr:col>
          <xdr:colOff>38100</xdr:colOff>
          <xdr:row>183</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183</xdr:row>
          <xdr:rowOff>0</xdr:rowOff>
        </xdr:from>
        <xdr:to>
          <xdr:col>11</xdr:col>
          <xdr:colOff>38100</xdr:colOff>
          <xdr:row>184</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184</xdr:row>
          <xdr:rowOff>0</xdr:rowOff>
        </xdr:from>
        <xdr:to>
          <xdr:col>11</xdr:col>
          <xdr:colOff>38100</xdr:colOff>
          <xdr:row>185</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185</xdr:row>
          <xdr:rowOff>0</xdr:rowOff>
        </xdr:from>
        <xdr:to>
          <xdr:col>11</xdr:col>
          <xdr:colOff>38100</xdr:colOff>
          <xdr:row>186</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186</xdr:row>
          <xdr:rowOff>0</xdr:rowOff>
        </xdr:from>
        <xdr:to>
          <xdr:col>11</xdr:col>
          <xdr:colOff>38100</xdr:colOff>
          <xdr:row>187</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187</xdr:row>
          <xdr:rowOff>0</xdr:rowOff>
        </xdr:from>
        <xdr:to>
          <xdr:col>11</xdr:col>
          <xdr:colOff>38100</xdr:colOff>
          <xdr:row>188</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188</xdr:row>
          <xdr:rowOff>0</xdr:rowOff>
        </xdr:from>
        <xdr:to>
          <xdr:col>11</xdr:col>
          <xdr:colOff>38100</xdr:colOff>
          <xdr:row>189</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189</xdr:row>
          <xdr:rowOff>0</xdr:rowOff>
        </xdr:from>
        <xdr:to>
          <xdr:col>11</xdr:col>
          <xdr:colOff>38100</xdr:colOff>
          <xdr:row>190</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190</xdr:row>
          <xdr:rowOff>0</xdr:rowOff>
        </xdr:from>
        <xdr:to>
          <xdr:col>11</xdr:col>
          <xdr:colOff>38100</xdr:colOff>
          <xdr:row>191</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191</xdr:row>
          <xdr:rowOff>0</xdr:rowOff>
        </xdr:from>
        <xdr:to>
          <xdr:col>11</xdr:col>
          <xdr:colOff>38100</xdr:colOff>
          <xdr:row>192</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192</xdr:row>
          <xdr:rowOff>0</xdr:rowOff>
        </xdr:from>
        <xdr:to>
          <xdr:col>11</xdr:col>
          <xdr:colOff>38100</xdr:colOff>
          <xdr:row>193</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193</xdr:row>
          <xdr:rowOff>0</xdr:rowOff>
        </xdr:from>
        <xdr:to>
          <xdr:col>11</xdr:col>
          <xdr:colOff>38100</xdr:colOff>
          <xdr:row>194</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194</xdr:row>
          <xdr:rowOff>0</xdr:rowOff>
        </xdr:from>
        <xdr:to>
          <xdr:col>11</xdr:col>
          <xdr:colOff>38100</xdr:colOff>
          <xdr:row>195</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172</xdr:row>
          <xdr:rowOff>0</xdr:rowOff>
        </xdr:from>
        <xdr:to>
          <xdr:col>11</xdr:col>
          <xdr:colOff>38100</xdr:colOff>
          <xdr:row>173</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158750</xdr:colOff>
          <xdr:row>173</xdr:row>
          <xdr:rowOff>0</xdr:rowOff>
        </xdr:from>
        <xdr:to>
          <xdr:col>11</xdr:col>
          <xdr:colOff>38100</xdr:colOff>
          <xdr:row>174</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381000</xdr:colOff>
      <xdr:row>2</xdr:row>
      <xdr:rowOff>142875</xdr:rowOff>
    </xdr:from>
    <xdr:to>
      <xdr:col>3</xdr:col>
      <xdr:colOff>304800</xdr:colOff>
      <xdr:row>2</xdr:row>
      <xdr:rowOff>466725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05000" y="752475"/>
          <a:ext cx="8001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列番号</a:t>
          </a:r>
        </a:p>
      </xdr:txBody>
    </xdr:sp>
    <xdr:clientData/>
  </xdr:twoCellAnchor>
  <xdr:twoCellAnchor>
    <xdr:from>
      <xdr:col>2</xdr:col>
      <xdr:colOff>9525</xdr:colOff>
      <xdr:row>2</xdr:row>
      <xdr:rowOff>466725</xdr:rowOff>
    </xdr:from>
    <xdr:to>
      <xdr:col>2</xdr:col>
      <xdr:colOff>809625</xdr:colOff>
      <xdr:row>2</xdr:row>
      <xdr:rowOff>790575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533525" y="1076325"/>
          <a:ext cx="8001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行番号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323850</xdr:colOff>
      <xdr:row>2</xdr:row>
      <xdr:rowOff>142875</xdr:rowOff>
    </xdr:from>
    <xdr:to>
      <xdr:col>3</xdr:col>
      <xdr:colOff>76200</xdr:colOff>
      <xdr:row>2</xdr:row>
      <xdr:rowOff>466725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43050" y="952500"/>
          <a:ext cx="5715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列番号</a:t>
          </a:r>
        </a:p>
      </xdr:txBody>
    </xdr:sp>
    <xdr:clientData/>
  </xdr:twoCellAnchor>
  <xdr:twoCellAnchor>
    <xdr:from>
      <xdr:col>2</xdr:col>
      <xdr:colOff>9525</xdr:colOff>
      <xdr:row>2</xdr:row>
      <xdr:rowOff>523875</xdr:rowOff>
    </xdr:from>
    <xdr:to>
      <xdr:col>2</xdr:col>
      <xdr:colOff>809625</xdr:colOff>
      <xdr:row>2</xdr:row>
      <xdr:rowOff>847725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28725" y="1333500"/>
          <a:ext cx="8001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行番号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323850</xdr:colOff>
      <xdr:row>2</xdr:row>
      <xdr:rowOff>142875</xdr:rowOff>
    </xdr:from>
    <xdr:to>
      <xdr:col>3</xdr:col>
      <xdr:colOff>76200</xdr:colOff>
      <xdr:row>2</xdr:row>
      <xdr:rowOff>466725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543050" y="952500"/>
          <a:ext cx="5715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列番号</a:t>
          </a:r>
        </a:p>
      </xdr:txBody>
    </xdr:sp>
    <xdr:clientData/>
  </xdr:twoCellAnchor>
  <xdr:twoCellAnchor>
    <xdr:from>
      <xdr:col>2</xdr:col>
      <xdr:colOff>9525</xdr:colOff>
      <xdr:row>2</xdr:row>
      <xdr:rowOff>523875</xdr:rowOff>
    </xdr:from>
    <xdr:to>
      <xdr:col>2</xdr:col>
      <xdr:colOff>809625</xdr:colOff>
      <xdr:row>2</xdr:row>
      <xdr:rowOff>847725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228725" y="1333500"/>
          <a:ext cx="8001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行番号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K240"/>
  <sheetViews>
    <sheetView showGridLines="0" tabSelected="1" view="pageBreakPreview" zoomScaleNormal="100" zoomScaleSheetLayoutView="100" workbookViewId="0">
      <selection activeCell="M131" sqref="M131:S131"/>
    </sheetView>
  </sheetViews>
  <sheetFormatPr defaultColWidth="2.36328125" defaultRowHeight="12" x14ac:dyDescent="0.5"/>
  <cols>
    <col min="1" max="1" width="2.36328125" style="1"/>
    <col min="2" max="2" width="2.36328125" style="1" customWidth="1"/>
    <col min="3" max="3" width="2.36328125" style="1"/>
    <col min="4" max="4" width="2.36328125" style="1" customWidth="1"/>
    <col min="5" max="9" width="3" style="1" customWidth="1"/>
    <col min="10" max="54" width="2.6328125" style="1" customWidth="1"/>
    <col min="55" max="56" width="2.36328125" style="1" customWidth="1"/>
    <col min="57" max="57" width="2.36328125" style="1"/>
    <col min="58" max="58" width="4.08984375" style="1" hidden="1" customWidth="1"/>
    <col min="59" max="59" width="18" style="1" hidden="1" customWidth="1"/>
    <col min="60" max="60" width="40.08984375" style="1" hidden="1" customWidth="1"/>
    <col min="61" max="61" width="11.453125" style="117" hidden="1" customWidth="1"/>
    <col min="62" max="62" width="2.36328125" style="1" customWidth="1"/>
    <col min="63" max="16384" width="2.36328125" style="1"/>
  </cols>
  <sheetData>
    <row r="1" spans="2:61" ht="14.25" customHeight="1" x14ac:dyDescent="0.5">
      <c r="B1" s="464" t="s">
        <v>0</v>
      </c>
      <c r="C1" s="464"/>
      <c r="D1" s="464"/>
      <c r="E1" s="464"/>
      <c r="F1" s="464"/>
      <c r="G1" s="335"/>
      <c r="H1" s="336"/>
      <c r="I1" s="336"/>
      <c r="J1" s="336"/>
      <c r="K1" s="336"/>
      <c r="L1" s="336"/>
      <c r="M1" s="337"/>
      <c r="O1" s="464" t="s">
        <v>1</v>
      </c>
      <c r="P1" s="464"/>
      <c r="Q1" s="464"/>
      <c r="R1" s="464"/>
      <c r="S1" s="396"/>
      <c r="T1" s="396"/>
      <c r="U1" s="396"/>
      <c r="V1" s="335"/>
      <c r="W1" s="336"/>
      <c r="X1" s="336"/>
      <c r="Y1" s="336"/>
      <c r="Z1" s="336"/>
      <c r="AA1" s="336"/>
      <c r="AB1" s="337"/>
      <c r="AD1" s="396" t="s">
        <v>2</v>
      </c>
      <c r="AE1" s="396"/>
      <c r="AF1" s="396"/>
      <c r="AG1" s="396"/>
      <c r="AH1" s="396"/>
      <c r="AI1" s="335"/>
      <c r="AJ1" s="336"/>
      <c r="AK1" s="336"/>
      <c r="AL1" s="336"/>
      <c r="AM1" s="336"/>
      <c r="AN1" s="336"/>
      <c r="AO1" s="337"/>
      <c r="BF1" s="105" t="s">
        <v>166</v>
      </c>
      <c r="BG1" s="106" t="s">
        <v>167</v>
      </c>
      <c r="BH1" s="106" t="s">
        <v>168</v>
      </c>
      <c r="BI1" s="106" t="s">
        <v>169</v>
      </c>
    </row>
    <row r="2" spans="2:61" ht="14.25" customHeight="1" x14ac:dyDescent="0.5">
      <c r="B2" s="49"/>
      <c r="C2" s="49"/>
      <c r="D2" s="49"/>
      <c r="E2" s="49"/>
      <c r="F2" s="49"/>
      <c r="G2" s="50"/>
      <c r="H2" s="50"/>
      <c r="I2" s="50"/>
      <c r="J2" s="50"/>
      <c r="K2" s="50"/>
      <c r="L2" s="50"/>
      <c r="M2" s="50"/>
      <c r="N2" s="6"/>
      <c r="O2" s="49"/>
      <c r="P2" s="49"/>
      <c r="Q2" s="49"/>
      <c r="R2" s="49"/>
      <c r="S2" s="49"/>
      <c r="T2" s="49"/>
      <c r="U2" s="2"/>
      <c r="V2" s="48"/>
      <c r="W2" s="48"/>
      <c r="X2" s="48"/>
      <c r="Y2" s="48"/>
      <c r="Z2" s="48"/>
      <c r="AA2" s="48"/>
      <c r="AB2" s="48"/>
      <c r="AD2" s="2"/>
      <c r="AE2" s="2"/>
      <c r="AF2" s="2"/>
      <c r="AG2" s="2"/>
      <c r="AH2" s="2"/>
      <c r="AI2" s="48"/>
      <c r="AJ2" s="48"/>
      <c r="AK2" s="48"/>
      <c r="AL2" s="48"/>
      <c r="AM2" s="48"/>
      <c r="AN2" s="48"/>
      <c r="AO2" s="48"/>
      <c r="BF2" s="107">
        <v>1</v>
      </c>
      <c r="BG2" s="108" t="s">
        <v>170</v>
      </c>
      <c r="BH2" s="108" t="s">
        <v>171</v>
      </c>
      <c r="BI2" s="112" t="e">
        <f>YEAR(EDATE(G1,-3))</f>
        <v>#NUM!</v>
      </c>
    </row>
    <row r="3" spans="2:61" ht="14.25" customHeight="1" x14ac:dyDescent="0.5">
      <c r="B3" s="45" t="s">
        <v>3</v>
      </c>
      <c r="C3" s="46"/>
      <c r="D3" s="46"/>
      <c r="E3" s="46"/>
      <c r="F3" s="46"/>
      <c r="G3" s="46"/>
      <c r="H3" s="46"/>
      <c r="I3" s="46"/>
      <c r="J3" s="46"/>
      <c r="K3" s="46"/>
      <c r="L3" s="46"/>
      <c r="M3" s="46"/>
      <c r="N3" s="46"/>
      <c r="O3" s="46"/>
      <c r="P3" s="46"/>
      <c r="Q3" s="46"/>
      <c r="R3" s="46"/>
      <c r="S3" s="468"/>
      <c r="T3" s="468"/>
      <c r="U3" s="1" t="str">
        <f>IF(S3="○","←(D)欄の計算がなされているか要確認","")</f>
        <v/>
      </c>
      <c r="BF3" s="107">
        <v>2</v>
      </c>
      <c r="BG3" s="108" t="s">
        <v>172</v>
      </c>
      <c r="BH3" s="108" t="s">
        <v>171</v>
      </c>
      <c r="BI3" s="112" t="e">
        <f>YEAR(EDATE(V1,-3))</f>
        <v>#NUM!</v>
      </c>
    </row>
    <row r="4" spans="2:61" ht="14.25" customHeight="1" x14ac:dyDescent="0.5">
      <c r="B4" s="45" t="s">
        <v>4</v>
      </c>
      <c r="C4" s="46"/>
      <c r="D4" s="46"/>
      <c r="E4" s="46"/>
      <c r="F4" s="46"/>
      <c r="G4" s="46"/>
      <c r="H4" s="46"/>
      <c r="I4" s="46"/>
      <c r="J4" s="46"/>
      <c r="K4" s="46"/>
      <c r="L4" s="46"/>
      <c r="M4" s="46"/>
      <c r="N4" s="46"/>
      <c r="O4" s="46"/>
      <c r="P4" s="46"/>
      <c r="Q4" s="46"/>
      <c r="R4" s="47"/>
      <c r="S4" s="468"/>
      <c r="T4" s="468"/>
      <c r="U4" s="1" t="str">
        <f>IF(S4="○","←(E)欄の計算がなされているか要確認","")</f>
        <v/>
      </c>
      <c r="BF4" s="107">
        <v>3</v>
      </c>
      <c r="BG4" s="108" t="s">
        <v>173</v>
      </c>
      <c r="BH4" s="108" t="s">
        <v>171</v>
      </c>
      <c r="BI4" s="112" t="e">
        <f>YEAR(EDATE(AI1,-3))</f>
        <v>#NUM!</v>
      </c>
    </row>
    <row r="5" spans="2:61" ht="14.25" customHeight="1" x14ac:dyDescent="0.5">
      <c r="B5" s="45" t="s">
        <v>5</v>
      </c>
      <c r="C5" s="46"/>
      <c r="D5" s="46"/>
      <c r="E5" s="46"/>
      <c r="F5" s="46"/>
      <c r="G5" s="46"/>
      <c r="H5" s="46"/>
      <c r="I5" s="46"/>
      <c r="J5" s="46"/>
      <c r="K5" s="46"/>
      <c r="L5" s="46"/>
      <c r="M5" s="46"/>
      <c r="N5" s="46"/>
      <c r="O5" s="46"/>
      <c r="P5" s="46"/>
      <c r="Q5" s="46"/>
      <c r="R5" s="47"/>
      <c r="S5" s="468"/>
      <c r="T5" s="468"/>
      <c r="U5" s="1" t="str">
        <f>IF(S5="○","←(H)欄の計算がなされているか要確認","")</f>
        <v/>
      </c>
      <c r="BF5" s="107">
        <v>4</v>
      </c>
      <c r="BG5" s="108" t="s">
        <v>173</v>
      </c>
      <c r="BH5" s="108" t="s">
        <v>174</v>
      </c>
      <c r="BI5" s="114" t="e">
        <f>DATE(BI4,4,1)</f>
        <v>#NUM!</v>
      </c>
    </row>
    <row r="6" spans="2:61" ht="14.25" customHeight="1" x14ac:dyDescent="0.5">
      <c r="BF6" s="107"/>
      <c r="BG6" s="108"/>
      <c r="BH6" s="108"/>
      <c r="BI6" s="112"/>
    </row>
    <row r="7" spans="2:61" ht="14.25" customHeight="1" x14ac:dyDescent="0.5">
      <c r="B7" s="367" t="s">
        <v>6</v>
      </c>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7"/>
      <c r="AZ7" s="367"/>
      <c r="BA7" s="367"/>
      <c r="BB7" s="367"/>
      <c r="BC7" s="367"/>
      <c r="BF7" s="107">
        <v>5</v>
      </c>
      <c r="BG7" s="108" t="s">
        <v>175</v>
      </c>
      <c r="BH7" s="108" t="s">
        <v>176</v>
      </c>
      <c r="BI7" s="112" t="e">
        <f>VLOOKUP(G1,スライド率!B4:C43,2,TRUE)</f>
        <v>#N/A</v>
      </c>
    </row>
    <row r="8" spans="2:61" ht="14.25" customHeight="1" x14ac:dyDescent="0.5">
      <c r="BF8" s="107">
        <v>6</v>
      </c>
      <c r="BG8" s="108" t="s">
        <v>175</v>
      </c>
      <c r="BH8" s="108" t="s">
        <v>177</v>
      </c>
      <c r="BI8" s="112" t="e">
        <f>HLOOKUP(V1,スライド率!D2:W3,2,TRUE)</f>
        <v>#N/A</v>
      </c>
    </row>
    <row r="9" spans="2:61" ht="14.25" customHeight="1" thickBot="1" x14ac:dyDescent="0.55000000000000004">
      <c r="B9" s="165" t="s">
        <v>7</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F9" s="107"/>
      <c r="BG9" s="108"/>
      <c r="BH9" s="108"/>
      <c r="BI9" s="112"/>
    </row>
    <row r="10" spans="2:61" ht="14.25" customHeight="1" x14ac:dyDescent="0.5">
      <c r="B10" s="384" t="s">
        <v>8</v>
      </c>
      <c r="C10" s="385"/>
      <c r="D10" s="385"/>
      <c r="E10" s="385"/>
      <c r="F10" s="385"/>
      <c r="G10" s="385"/>
      <c r="H10" s="385"/>
      <c r="I10" s="378"/>
      <c r="J10" s="379"/>
      <c r="K10" s="379"/>
      <c r="L10" s="379"/>
      <c r="M10" s="379"/>
      <c r="N10" s="379"/>
      <c r="O10" s="379"/>
      <c r="P10" s="379"/>
      <c r="Q10" s="379"/>
      <c r="R10" s="379"/>
      <c r="S10" s="379"/>
      <c r="T10" s="379"/>
      <c r="U10" s="379"/>
      <c r="V10" s="379"/>
      <c r="W10" s="379"/>
      <c r="X10" s="379"/>
      <c r="Y10" s="379"/>
      <c r="Z10" s="379"/>
      <c r="AA10" s="379"/>
      <c r="AB10" s="379"/>
      <c r="AC10" s="380"/>
      <c r="AD10" s="368" t="s">
        <v>9</v>
      </c>
      <c r="AE10" s="369"/>
      <c r="AF10" s="369"/>
      <c r="AG10" s="369"/>
      <c r="AH10" s="369"/>
      <c r="AI10" s="369"/>
      <c r="AJ10" s="370"/>
      <c r="AK10" s="374"/>
      <c r="AL10" s="374"/>
      <c r="AM10" s="374"/>
      <c r="AN10" s="374"/>
      <c r="AO10" s="374"/>
      <c r="AP10" s="374"/>
      <c r="AQ10" s="374"/>
      <c r="AR10" s="374"/>
      <c r="AS10" s="374"/>
      <c r="AT10" s="374"/>
      <c r="AU10" s="374"/>
      <c r="AV10" s="374"/>
      <c r="AW10" s="374"/>
      <c r="AX10" s="374"/>
      <c r="AY10" s="374"/>
      <c r="AZ10" s="374"/>
      <c r="BA10" s="374"/>
      <c r="BB10" s="374"/>
      <c r="BC10" s="375"/>
      <c r="BF10" s="107"/>
      <c r="BG10" s="108"/>
      <c r="BH10" s="108"/>
      <c r="BI10" s="112"/>
    </row>
    <row r="11" spans="2:61" ht="14.25" customHeight="1" thickBot="1" x14ac:dyDescent="0.55000000000000004">
      <c r="B11" s="386" t="s">
        <v>11</v>
      </c>
      <c r="C11" s="387"/>
      <c r="D11" s="387"/>
      <c r="E11" s="387"/>
      <c r="F11" s="387"/>
      <c r="G11" s="387"/>
      <c r="H11" s="387"/>
      <c r="I11" s="381"/>
      <c r="J11" s="382"/>
      <c r="K11" s="382"/>
      <c r="L11" s="382"/>
      <c r="M11" s="382"/>
      <c r="N11" s="382"/>
      <c r="O11" s="382"/>
      <c r="P11" s="382"/>
      <c r="Q11" s="382"/>
      <c r="R11" s="382"/>
      <c r="S11" s="382"/>
      <c r="T11" s="382"/>
      <c r="U11" s="382"/>
      <c r="V11" s="382"/>
      <c r="W11" s="382"/>
      <c r="X11" s="382"/>
      <c r="Y11" s="382"/>
      <c r="Z11" s="382"/>
      <c r="AA11" s="382"/>
      <c r="AB11" s="382"/>
      <c r="AC11" s="383"/>
      <c r="AD11" s="371"/>
      <c r="AE11" s="372"/>
      <c r="AF11" s="372"/>
      <c r="AG11" s="372"/>
      <c r="AH11" s="372"/>
      <c r="AI11" s="372"/>
      <c r="AJ11" s="373"/>
      <c r="AK11" s="376"/>
      <c r="AL11" s="376"/>
      <c r="AM11" s="376"/>
      <c r="AN11" s="376"/>
      <c r="AO11" s="376"/>
      <c r="AP11" s="376"/>
      <c r="AQ11" s="376"/>
      <c r="AR11" s="376"/>
      <c r="AS11" s="376"/>
      <c r="AT11" s="376"/>
      <c r="AU11" s="376"/>
      <c r="AV11" s="376"/>
      <c r="AW11" s="376"/>
      <c r="AX11" s="376"/>
      <c r="AY11" s="376"/>
      <c r="AZ11" s="376"/>
      <c r="BA11" s="376"/>
      <c r="BB11" s="376"/>
      <c r="BC11" s="377"/>
      <c r="BF11" s="107"/>
      <c r="BG11" s="109"/>
      <c r="BH11" s="110"/>
      <c r="BI11" s="112"/>
    </row>
    <row r="12" spans="2:61" ht="12" customHeight="1" x14ac:dyDescent="0.5">
      <c r="BF12" s="107"/>
      <c r="BG12" s="108"/>
      <c r="BH12" s="108"/>
      <c r="BI12" s="112"/>
    </row>
    <row r="13" spans="2:61" ht="12" customHeight="1" thickBot="1" x14ac:dyDescent="0.55000000000000004">
      <c r="BF13" s="107"/>
      <c r="BG13" s="108"/>
      <c r="BH13" s="108"/>
      <c r="BI13" s="112"/>
    </row>
    <row r="14" spans="2:61" ht="12" customHeight="1" x14ac:dyDescent="0.5">
      <c r="B14" s="10" t="s">
        <v>12</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2"/>
      <c r="BF14" s="107"/>
      <c r="BG14" s="108"/>
      <c r="BH14" s="108"/>
      <c r="BI14" s="112"/>
    </row>
    <row r="15" spans="2:61" ht="12" customHeight="1" x14ac:dyDescent="0.5">
      <c r="B15" s="15" t="s">
        <v>13</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7"/>
      <c r="BF15" s="107"/>
      <c r="BG15" s="108"/>
      <c r="BH15" s="108"/>
      <c r="BI15" s="112"/>
    </row>
    <row r="16" spans="2:61" ht="12" customHeight="1" x14ac:dyDescent="0.5">
      <c r="B16" s="18" t="s">
        <v>14</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19"/>
      <c r="BF16" s="107"/>
      <c r="BG16" s="108"/>
      <c r="BH16" s="108"/>
      <c r="BI16" s="112"/>
    </row>
    <row r="17" spans="2:61" ht="12" customHeight="1" x14ac:dyDescent="0.5">
      <c r="B17" s="465" t="s">
        <v>15</v>
      </c>
      <c r="C17" s="396"/>
      <c r="D17" s="396"/>
      <c r="E17" s="396"/>
      <c r="F17" s="396"/>
      <c r="G17" s="396"/>
      <c r="H17" s="396"/>
      <c r="I17" s="396"/>
      <c r="J17" s="396"/>
      <c r="K17" s="466" t="e">
        <f>EOMONTH($G$1,-4)+1</f>
        <v>#NUM!</v>
      </c>
      <c r="L17" s="466"/>
      <c r="M17" s="466"/>
      <c r="N17" s="466"/>
      <c r="O17" s="466"/>
      <c r="P17" s="466"/>
      <c r="Q17" s="466"/>
      <c r="R17" s="466"/>
      <c r="S17" s="466"/>
      <c r="T17" s="466" t="e">
        <f>EOMONTH($G$1,-3)+1</f>
        <v>#NUM!</v>
      </c>
      <c r="U17" s="466"/>
      <c r="V17" s="466"/>
      <c r="W17" s="466"/>
      <c r="X17" s="466"/>
      <c r="Y17" s="466"/>
      <c r="Z17" s="466"/>
      <c r="AA17" s="466"/>
      <c r="AB17" s="466"/>
      <c r="AC17" s="466" t="e">
        <f>EOMONTH($G$1,-2)+1</f>
        <v>#NUM!</v>
      </c>
      <c r="AD17" s="466"/>
      <c r="AE17" s="466"/>
      <c r="AF17" s="466"/>
      <c r="AG17" s="466"/>
      <c r="AH17" s="466"/>
      <c r="AI17" s="466"/>
      <c r="AJ17" s="466"/>
      <c r="AK17" s="466"/>
      <c r="AL17" s="396" t="s">
        <v>16</v>
      </c>
      <c r="AM17" s="396"/>
      <c r="AN17" s="396"/>
      <c r="AO17" s="396"/>
      <c r="AP17" s="396"/>
      <c r="AQ17" s="396"/>
      <c r="AR17" s="396"/>
      <c r="AS17" s="396"/>
      <c r="AT17" s="396"/>
      <c r="AU17" s="396" t="s">
        <v>17</v>
      </c>
      <c r="AV17" s="396"/>
      <c r="AW17" s="396"/>
      <c r="AX17" s="396"/>
      <c r="AY17" s="396"/>
      <c r="AZ17" s="396"/>
      <c r="BA17" s="396"/>
      <c r="BB17" s="396"/>
      <c r="BC17" s="469"/>
      <c r="BF17" s="107"/>
      <c r="BG17" s="108"/>
      <c r="BH17" s="108"/>
      <c r="BI17" s="112"/>
    </row>
    <row r="18" spans="2:61" ht="12" customHeight="1" x14ac:dyDescent="0.5">
      <c r="B18" s="465"/>
      <c r="C18" s="396"/>
      <c r="D18" s="396"/>
      <c r="E18" s="396"/>
      <c r="F18" s="396"/>
      <c r="G18" s="396"/>
      <c r="H18" s="396"/>
      <c r="I18" s="396"/>
      <c r="J18" s="396"/>
      <c r="K18" s="467" t="e">
        <f>EOMONTH(K17,0)</f>
        <v>#NUM!</v>
      </c>
      <c r="L18" s="467"/>
      <c r="M18" s="467"/>
      <c r="N18" s="467"/>
      <c r="O18" s="467"/>
      <c r="P18" s="467"/>
      <c r="Q18" s="467"/>
      <c r="R18" s="467"/>
      <c r="S18" s="467"/>
      <c r="T18" s="467" t="e">
        <f>EOMONTH(T17,0)</f>
        <v>#NUM!</v>
      </c>
      <c r="U18" s="467"/>
      <c r="V18" s="467"/>
      <c r="W18" s="467"/>
      <c r="X18" s="467"/>
      <c r="Y18" s="467"/>
      <c r="Z18" s="467"/>
      <c r="AA18" s="467"/>
      <c r="AB18" s="467"/>
      <c r="AC18" s="467" t="e">
        <f>EOMONTH(AC17,0)</f>
        <v>#NUM!</v>
      </c>
      <c r="AD18" s="467"/>
      <c r="AE18" s="467"/>
      <c r="AF18" s="467"/>
      <c r="AG18" s="467"/>
      <c r="AH18" s="467"/>
      <c r="AI18" s="467"/>
      <c r="AJ18" s="467"/>
      <c r="AK18" s="467"/>
      <c r="AL18" s="396"/>
      <c r="AM18" s="396"/>
      <c r="AN18" s="396"/>
      <c r="AO18" s="396"/>
      <c r="AP18" s="396"/>
      <c r="AQ18" s="396"/>
      <c r="AR18" s="396"/>
      <c r="AS18" s="396"/>
      <c r="AT18" s="396"/>
      <c r="AU18" s="396"/>
      <c r="AV18" s="396"/>
      <c r="AW18" s="396"/>
      <c r="AX18" s="396"/>
      <c r="AY18" s="396"/>
      <c r="AZ18" s="396"/>
      <c r="BA18" s="396"/>
      <c r="BB18" s="396"/>
      <c r="BC18" s="469"/>
      <c r="BF18" s="107"/>
      <c r="BG18" s="111"/>
      <c r="BH18" s="108"/>
      <c r="BI18" s="112"/>
    </row>
    <row r="19" spans="2:61" ht="12" customHeight="1" x14ac:dyDescent="0.5">
      <c r="B19" s="417" t="s">
        <v>18</v>
      </c>
      <c r="C19" s="418"/>
      <c r="D19" s="418"/>
      <c r="E19" s="418"/>
      <c r="F19" s="418"/>
      <c r="G19" s="418"/>
      <c r="H19" s="418"/>
      <c r="I19" s="418"/>
      <c r="J19" s="418"/>
      <c r="K19" s="414" t="e">
        <f>K18-K17+1</f>
        <v>#NUM!</v>
      </c>
      <c r="L19" s="414"/>
      <c r="M19" s="414"/>
      <c r="N19" s="414"/>
      <c r="O19" s="414"/>
      <c r="P19" s="414"/>
      <c r="Q19" s="414"/>
      <c r="R19" s="414"/>
      <c r="S19" s="414"/>
      <c r="T19" s="414" t="e">
        <f>T18-T17+1</f>
        <v>#NUM!</v>
      </c>
      <c r="U19" s="414"/>
      <c r="V19" s="414"/>
      <c r="W19" s="414"/>
      <c r="X19" s="414"/>
      <c r="Y19" s="414"/>
      <c r="Z19" s="414"/>
      <c r="AA19" s="414"/>
      <c r="AB19" s="414"/>
      <c r="AC19" s="414" t="e">
        <f>AC18-AC17+1</f>
        <v>#NUM!</v>
      </c>
      <c r="AD19" s="414"/>
      <c r="AE19" s="414"/>
      <c r="AF19" s="414"/>
      <c r="AG19" s="414"/>
      <c r="AH19" s="414"/>
      <c r="AI19" s="414"/>
      <c r="AJ19" s="414"/>
      <c r="AK19" s="414"/>
      <c r="AL19" s="414" t="e">
        <f>SUM(K19:AK19)</f>
        <v>#NUM!</v>
      </c>
      <c r="AM19" s="414"/>
      <c r="AN19" s="414"/>
      <c r="AO19" s="414"/>
      <c r="AP19" s="414"/>
      <c r="AQ19" s="414"/>
      <c r="AR19" s="414"/>
      <c r="AS19" s="414"/>
      <c r="AT19" s="414"/>
      <c r="AU19" s="411"/>
      <c r="AV19" s="412"/>
      <c r="AW19" s="412"/>
      <c r="AX19" s="412"/>
      <c r="AY19" s="412"/>
      <c r="AZ19" s="412"/>
      <c r="BA19" s="412"/>
      <c r="BB19" s="412"/>
      <c r="BC19" s="413"/>
      <c r="BF19" s="107"/>
      <c r="BG19" s="104"/>
      <c r="BH19" s="108"/>
      <c r="BI19" s="112"/>
    </row>
    <row r="20" spans="2:61" ht="12" customHeight="1" x14ac:dyDescent="0.5">
      <c r="B20" s="417" t="s">
        <v>19</v>
      </c>
      <c r="C20" s="418"/>
      <c r="D20" s="418"/>
      <c r="E20" s="418"/>
      <c r="F20" s="418"/>
      <c r="G20" s="418"/>
      <c r="H20" s="418"/>
      <c r="I20" s="418"/>
      <c r="J20" s="418"/>
      <c r="K20" s="415"/>
      <c r="L20" s="415"/>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4">
        <f>SUM(K20:AK20)</f>
        <v>0</v>
      </c>
      <c r="AM20" s="414"/>
      <c r="AN20" s="414"/>
      <c r="AO20" s="414"/>
      <c r="AP20" s="414"/>
      <c r="AQ20" s="414"/>
      <c r="AR20" s="414"/>
      <c r="AS20" s="414"/>
      <c r="AT20" s="414"/>
      <c r="AU20" s="411"/>
      <c r="AV20" s="412"/>
      <c r="AW20" s="412"/>
      <c r="AX20" s="412"/>
      <c r="AY20" s="412"/>
      <c r="AZ20" s="412"/>
      <c r="BA20" s="412"/>
      <c r="BB20" s="412"/>
      <c r="BC20" s="413"/>
      <c r="BF20" s="107"/>
      <c r="BG20" s="104"/>
      <c r="BH20" s="108"/>
      <c r="BI20" s="112"/>
    </row>
    <row r="21" spans="2:61" ht="12" customHeight="1" x14ac:dyDescent="0.5">
      <c r="B21" s="417" t="s">
        <v>20</v>
      </c>
      <c r="C21" s="418"/>
      <c r="D21" s="418"/>
      <c r="E21" s="418"/>
      <c r="F21" s="418"/>
      <c r="G21" s="418"/>
      <c r="H21" s="418"/>
      <c r="I21" s="418"/>
      <c r="J21" s="418"/>
      <c r="K21" s="415"/>
      <c r="L21" s="415"/>
      <c r="M21" s="415"/>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414">
        <f>SUM(K21:AK21)</f>
        <v>0</v>
      </c>
      <c r="AM21" s="414"/>
      <c r="AN21" s="414"/>
      <c r="AO21" s="414"/>
      <c r="AP21" s="414"/>
      <c r="AQ21" s="414"/>
      <c r="AR21" s="414"/>
      <c r="AS21" s="414"/>
      <c r="AT21" s="414"/>
      <c r="AU21" s="411"/>
      <c r="AV21" s="412"/>
      <c r="AW21" s="412"/>
      <c r="AX21" s="412"/>
      <c r="AY21" s="412"/>
      <c r="AZ21" s="412"/>
      <c r="BA21" s="412"/>
      <c r="BB21" s="412"/>
      <c r="BC21" s="413"/>
      <c r="BF21" s="107"/>
      <c r="BG21" s="104"/>
      <c r="BH21" s="108"/>
      <c r="BI21" s="112"/>
    </row>
    <row r="22" spans="2:61" ht="12" customHeight="1" x14ac:dyDescent="0.5">
      <c r="B22" s="424" t="s">
        <v>21</v>
      </c>
      <c r="C22" s="425"/>
      <c r="D22" s="426" t="s">
        <v>22</v>
      </c>
      <c r="E22" s="400" t="s">
        <v>22</v>
      </c>
      <c r="F22" s="401"/>
      <c r="G22" s="401"/>
      <c r="H22" s="401"/>
      <c r="I22" s="401"/>
      <c r="J22" s="402"/>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9">
        <f>ROUNDDOWN(SUM(K22:AK22),4)</f>
        <v>0</v>
      </c>
      <c r="AM22" s="389"/>
      <c r="AN22" s="389"/>
      <c r="AO22" s="389"/>
      <c r="AP22" s="389"/>
      <c r="AQ22" s="389"/>
      <c r="AR22" s="389"/>
      <c r="AS22" s="389"/>
      <c r="AT22" s="389"/>
      <c r="AU22" s="411"/>
      <c r="AV22" s="412"/>
      <c r="AW22" s="412"/>
      <c r="AX22" s="412"/>
      <c r="AY22" s="412"/>
      <c r="AZ22" s="412"/>
      <c r="BA22" s="412"/>
      <c r="BB22" s="412"/>
      <c r="BC22" s="413"/>
      <c r="BF22" s="107"/>
      <c r="BG22" s="104"/>
      <c r="BH22" s="108"/>
      <c r="BI22" s="112"/>
    </row>
    <row r="23" spans="2:61" x14ac:dyDescent="0.5">
      <c r="B23" s="424"/>
      <c r="C23" s="425"/>
      <c r="D23" s="427"/>
      <c r="E23" s="405" t="s">
        <v>164</v>
      </c>
      <c r="F23" s="406"/>
      <c r="G23" s="406"/>
      <c r="H23" s="406"/>
      <c r="I23" s="406"/>
      <c r="J23" s="407"/>
      <c r="K23" s="416"/>
      <c r="L23" s="416"/>
      <c r="M23" s="416"/>
      <c r="N23" s="416"/>
      <c r="O23" s="416"/>
      <c r="P23" s="416"/>
      <c r="Q23" s="416"/>
      <c r="R23" s="416"/>
      <c r="S23" s="416"/>
      <c r="T23" s="361"/>
      <c r="U23" s="362"/>
      <c r="V23" s="362"/>
      <c r="W23" s="362"/>
      <c r="X23" s="362"/>
      <c r="Y23" s="362"/>
      <c r="Z23" s="362"/>
      <c r="AA23" s="362"/>
      <c r="AB23" s="363"/>
      <c r="AC23" s="416"/>
      <c r="AD23" s="416"/>
      <c r="AE23" s="416"/>
      <c r="AF23" s="416"/>
      <c r="AG23" s="416"/>
      <c r="AH23" s="416"/>
      <c r="AI23" s="416"/>
      <c r="AJ23" s="416"/>
      <c r="AK23" s="416"/>
      <c r="AL23" s="364">
        <f t="shared" ref="AL23:AL45" si="0">ROUNDDOWN(SUM(K23:AK23),4)</f>
        <v>0</v>
      </c>
      <c r="AM23" s="364"/>
      <c r="AN23" s="364"/>
      <c r="AO23" s="364"/>
      <c r="AP23" s="364"/>
      <c r="AQ23" s="364"/>
      <c r="AR23" s="364"/>
      <c r="AS23" s="364"/>
      <c r="AT23" s="364"/>
      <c r="AU23" s="411"/>
      <c r="AV23" s="412"/>
      <c r="AW23" s="412"/>
      <c r="AX23" s="412"/>
      <c r="AY23" s="412"/>
      <c r="AZ23" s="412"/>
      <c r="BA23" s="412"/>
      <c r="BB23" s="412"/>
      <c r="BC23" s="413"/>
      <c r="BF23" s="107"/>
      <c r="BG23" s="104"/>
      <c r="BH23" s="108"/>
      <c r="BI23" s="112"/>
    </row>
    <row r="24" spans="2:61" x14ac:dyDescent="0.5">
      <c r="B24" s="424"/>
      <c r="C24" s="425"/>
      <c r="D24" s="428"/>
      <c r="E24" s="408" t="s">
        <v>165</v>
      </c>
      <c r="F24" s="409"/>
      <c r="G24" s="409"/>
      <c r="H24" s="409"/>
      <c r="I24" s="409"/>
      <c r="J24" s="410"/>
      <c r="K24" s="419"/>
      <c r="L24" s="419"/>
      <c r="M24" s="419"/>
      <c r="N24" s="419"/>
      <c r="O24" s="419"/>
      <c r="P24" s="419"/>
      <c r="Q24" s="419"/>
      <c r="R24" s="419"/>
      <c r="S24" s="419"/>
      <c r="T24" s="420"/>
      <c r="U24" s="421"/>
      <c r="V24" s="421"/>
      <c r="W24" s="421"/>
      <c r="X24" s="421"/>
      <c r="Y24" s="421"/>
      <c r="Z24" s="421"/>
      <c r="AA24" s="421"/>
      <c r="AB24" s="422"/>
      <c r="AC24" s="419"/>
      <c r="AD24" s="419"/>
      <c r="AE24" s="419"/>
      <c r="AF24" s="419"/>
      <c r="AG24" s="419"/>
      <c r="AH24" s="419"/>
      <c r="AI24" s="419"/>
      <c r="AJ24" s="419"/>
      <c r="AK24" s="419"/>
      <c r="AL24" s="423">
        <f t="shared" si="0"/>
        <v>0</v>
      </c>
      <c r="AM24" s="423"/>
      <c r="AN24" s="423"/>
      <c r="AO24" s="423"/>
      <c r="AP24" s="423"/>
      <c r="AQ24" s="423"/>
      <c r="AR24" s="423"/>
      <c r="AS24" s="423"/>
      <c r="AT24" s="423"/>
      <c r="AU24" s="411"/>
      <c r="AV24" s="412"/>
      <c r="AW24" s="412"/>
      <c r="AX24" s="412"/>
      <c r="AY24" s="412"/>
      <c r="AZ24" s="412"/>
      <c r="BA24" s="412"/>
      <c r="BB24" s="412"/>
      <c r="BC24" s="413"/>
      <c r="BF24" s="107"/>
      <c r="BG24" s="104"/>
      <c r="BH24" s="108"/>
      <c r="BI24" s="112"/>
    </row>
    <row r="25" spans="2:61" x14ac:dyDescent="0.5">
      <c r="B25" s="424"/>
      <c r="C25" s="425"/>
      <c r="D25" s="426" t="s">
        <v>25</v>
      </c>
      <c r="E25" s="272" t="s">
        <v>26</v>
      </c>
      <c r="F25" s="273"/>
      <c r="G25" s="273"/>
      <c r="H25" s="273"/>
      <c r="I25" s="273"/>
      <c r="J25" s="51"/>
      <c r="K25" s="390"/>
      <c r="L25" s="391"/>
      <c r="M25" s="391"/>
      <c r="N25" s="391"/>
      <c r="O25" s="391"/>
      <c r="P25" s="391"/>
      <c r="Q25" s="391"/>
      <c r="R25" s="391"/>
      <c r="S25" s="392"/>
      <c r="T25" s="390"/>
      <c r="U25" s="391"/>
      <c r="V25" s="391"/>
      <c r="W25" s="391"/>
      <c r="X25" s="391"/>
      <c r="Y25" s="391"/>
      <c r="Z25" s="391"/>
      <c r="AA25" s="391"/>
      <c r="AB25" s="392"/>
      <c r="AC25" s="390"/>
      <c r="AD25" s="391"/>
      <c r="AE25" s="391"/>
      <c r="AF25" s="391"/>
      <c r="AG25" s="391"/>
      <c r="AH25" s="391"/>
      <c r="AI25" s="391"/>
      <c r="AJ25" s="391"/>
      <c r="AK25" s="392"/>
      <c r="AL25" s="389">
        <f t="shared" si="0"/>
        <v>0</v>
      </c>
      <c r="AM25" s="389"/>
      <c r="AN25" s="389"/>
      <c r="AO25" s="389"/>
      <c r="AP25" s="389"/>
      <c r="AQ25" s="389"/>
      <c r="AR25" s="389"/>
      <c r="AS25" s="389"/>
      <c r="AT25" s="389"/>
      <c r="AU25" s="352" t="s">
        <v>27</v>
      </c>
      <c r="AV25" s="353"/>
      <c r="AW25" s="353"/>
      <c r="AX25" s="353"/>
      <c r="AY25" s="353"/>
      <c r="AZ25" s="353"/>
      <c r="BA25" s="353"/>
      <c r="BB25" s="353"/>
      <c r="BC25" s="354"/>
      <c r="BF25" s="107">
        <v>7</v>
      </c>
      <c r="BG25" s="109" t="s">
        <v>178</v>
      </c>
      <c r="BH25" s="108" t="s">
        <v>26</v>
      </c>
      <c r="BI25" s="112" t="b">
        <v>0</v>
      </c>
    </row>
    <row r="26" spans="2:61" x14ac:dyDescent="0.5">
      <c r="B26" s="424"/>
      <c r="C26" s="425"/>
      <c r="D26" s="427"/>
      <c r="E26" s="403" t="s">
        <v>28</v>
      </c>
      <c r="F26" s="404"/>
      <c r="G26" s="404"/>
      <c r="H26" s="404"/>
      <c r="I26" s="404"/>
      <c r="J26" s="52"/>
      <c r="K26" s="361"/>
      <c r="L26" s="362"/>
      <c r="M26" s="362"/>
      <c r="N26" s="362"/>
      <c r="O26" s="362"/>
      <c r="P26" s="362"/>
      <c r="Q26" s="362"/>
      <c r="R26" s="362"/>
      <c r="S26" s="363"/>
      <c r="T26" s="361"/>
      <c r="U26" s="362"/>
      <c r="V26" s="362"/>
      <c r="W26" s="362"/>
      <c r="X26" s="362"/>
      <c r="Y26" s="362"/>
      <c r="Z26" s="362"/>
      <c r="AA26" s="362"/>
      <c r="AB26" s="363"/>
      <c r="AC26" s="361"/>
      <c r="AD26" s="362"/>
      <c r="AE26" s="362"/>
      <c r="AF26" s="362"/>
      <c r="AG26" s="362"/>
      <c r="AH26" s="362"/>
      <c r="AI26" s="362"/>
      <c r="AJ26" s="362"/>
      <c r="AK26" s="363"/>
      <c r="AL26" s="364">
        <f t="shared" si="0"/>
        <v>0</v>
      </c>
      <c r="AM26" s="364"/>
      <c r="AN26" s="364"/>
      <c r="AO26" s="364"/>
      <c r="AP26" s="364"/>
      <c r="AQ26" s="364"/>
      <c r="AR26" s="364"/>
      <c r="AS26" s="364"/>
      <c r="AT26" s="364"/>
      <c r="AU26" s="352"/>
      <c r="AV26" s="353"/>
      <c r="AW26" s="353"/>
      <c r="AX26" s="353"/>
      <c r="AY26" s="353"/>
      <c r="AZ26" s="353"/>
      <c r="BA26" s="353"/>
      <c r="BB26" s="353"/>
      <c r="BC26" s="354"/>
      <c r="BF26" s="107">
        <v>8</v>
      </c>
      <c r="BG26" s="109" t="s">
        <v>178</v>
      </c>
      <c r="BH26" s="108" t="s">
        <v>28</v>
      </c>
      <c r="BI26" s="112" t="b">
        <v>0</v>
      </c>
    </row>
    <row r="27" spans="2:61" x14ac:dyDescent="0.5">
      <c r="B27" s="424"/>
      <c r="C27" s="425"/>
      <c r="D27" s="427"/>
      <c r="E27" s="403" t="s">
        <v>29</v>
      </c>
      <c r="F27" s="404"/>
      <c r="G27" s="404"/>
      <c r="H27" s="404"/>
      <c r="I27" s="404"/>
      <c r="J27" s="52"/>
      <c r="K27" s="361"/>
      <c r="L27" s="362"/>
      <c r="M27" s="362"/>
      <c r="N27" s="362"/>
      <c r="O27" s="362"/>
      <c r="P27" s="362"/>
      <c r="Q27" s="362"/>
      <c r="R27" s="362"/>
      <c r="S27" s="363"/>
      <c r="T27" s="361"/>
      <c r="U27" s="362"/>
      <c r="V27" s="362"/>
      <c r="W27" s="362"/>
      <c r="X27" s="362"/>
      <c r="Y27" s="362"/>
      <c r="Z27" s="362"/>
      <c r="AA27" s="362"/>
      <c r="AB27" s="363"/>
      <c r="AC27" s="361"/>
      <c r="AD27" s="362"/>
      <c r="AE27" s="362"/>
      <c r="AF27" s="362"/>
      <c r="AG27" s="362"/>
      <c r="AH27" s="362"/>
      <c r="AI27" s="362"/>
      <c r="AJ27" s="362"/>
      <c r="AK27" s="363"/>
      <c r="AL27" s="364">
        <f t="shared" si="0"/>
        <v>0</v>
      </c>
      <c r="AM27" s="364"/>
      <c r="AN27" s="364"/>
      <c r="AO27" s="364"/>
      <c r="AP27" s="364"/>
      <c r="AQ27" s="364"/>
      <c r="AR27" s="364"/>
      <c r="AS27" s="364"/>
      <c r="AT27" s="364"/>
      <c r="AU27" s="355"/>
      <c r="AV27" s="356"/>
      <c r="AW27" s="356"/>
      <c r="AX27" s="356"/>
      <c r="AY27" s="356"/>
      <c r="AZ27" s="356"/>
      <c r="BA27" s="356"/>
      <c r="BB27" s="356"/>
      <c r="BC27" s="357"/>
      <c r="BF27" s="107">
        <v>9</v>
      </c>
      <c r="BG27" s="109" t="s">
        <v>178</v>
      </c>
      <c r="BH27" s="108" t="s">
        <v>29</v>
      </c>
      <c r="BI27" s="112" t="b">
        <v>0</v>
      </c>
    </row>
    <row r="28" spans="2:61" x14ac:dyDescent="0.5">
      <c r="B28" s="424"/>
      <c r="C28" s="425"/>
      <c r="D28" s="427"/>
      <c r="E28" s="403" t="s">
        <v>30</v>
      </c>
      <c r="F28" s="404"/>
      <c r="G28" s="404"/>
      <c r="H28" s="404"/>
      <c r="I28" s="404"/>
      <c r="J28" s="52"/>
      <c r="K28" s="361"/>
      <c r="L28" s="362"/>
      <c r="M28" s="362"/>
      <c r="N28" s="362"/>
      <c r="O28" s="362"/>
      <c r="P28" s="362"/>
      <c r="Q28" s="362"/>
      <c r="R28" s="362"/>
      <c r="S28" s="363"/>
      <c r="T28" s="361"/>
      <c r="U28" s="362"/>
      <c r="V28" s="362"/>
      <c r="W28" s="362"/>
      <c r="X28" s="362"/>
      <c r="Y28" s="362"/>
      <c r="Z28" s="362"/>
      <c r="AA28" s="362"/>
      <c r="AB28" s="363"/>
      <c r="AC28" s="361"/>
      <c r="AD28" s="362"/>
      <c r="AE28" s="362"/>
      <c r="AF28" s="362"/>
      <c r="AG28" s="362"/>
      <c r="AH28" s="362"/>
      <c r="AI28" s="362"/>
      <c r="AJ28" s="362"/>
      <c r="AK28" s="363"/>
      <c r="AL28" s="364">
        <f t="shared" si="0"/>
        <v>0</v>
      </c>
      <c r="AM28" s="364"/>
      <c r="AN28" s="364"/>
      <c r="AO28" s="364"/>
      <c r="AP28" s="364"/>
      <c r="AQ28" s="364"/>
      <c r="AR28" s="364"/>
      <c r="AS28" s="364"/>
      <c r="AT28" s="364"/>
      <c r="AU28" s="55"/>
      <c r="AV28" s="56"/>
      <c r="AW28" s="56"/>
      <c r="AX28" s="56"/>
      <c r="AY28" s="56"/>
      <c r="AZ28" s="56"/>
      <c r="BA28" s="56"/>
      <c r="BB28" s="56"/>
      <c r="BC28" s="57"/>
      <c r="BF28" s="107">
        <v>10</v>
      </c>
      <c r="BG28" s="109" t="s">
        <v>178</v>
      </c>
      <c r="BH28" s="108" t="s">
        <v>30</v>
      </c>
      <c r="BI28" s="112" t="b">
        <v>0</v>
      </c>
    </row>
    <row r="29" spans="2:61" ht="12" customHeight="1" x14ac:dyDescent="0.5">
      <c r="B29" s="424"/>
      <c r="C29" s="425"/>
      <c r="D29" s="427"/>
      <c r="E29" s="403" t="s">
        <v>31</v>
      </c>
      <c r="F29" s="404"/>
      <c r="G29" s="404"/>
      <c r="H29" s="404"/>
      <c r="I29" s="404"/>
      <c r="J29" s="52"/>
      <c r="K29" s="361"/>
      <c r="L29" s="362"/>
      <c r="M29" s="362"/>
      <c r="N29" s="362"/>
      <c r="O29" s="362"/>
      <c r="P29" s="362"/>
      <c r="Q29" s="362"/>
      <c r="R29" s="362"/>
      <c r="S29" s="363"/>
      <c r="T29" s="361"/>
      <c r="U29" s="362"/>
      <c r="V29" s="362"/>
      <c r="W29" s="362"/>
      <c r="X29" s="362"/>
      <c r="Y29" s="362"/>
      <c r="Z29" s="362"/>
      <c r="AA29" s="362"/>
      <c r="AB29" s="363"/>
      <c r="AC29" s="361"/>
      <c r="AD29" s="362"/>
      <c r="AE29" s="362"/>
      <c r="AF29" s="362"/>
      <c r="AG29" s="362"/>
      <c r="AH29" s="362"/>
      <c r="AI29" s="362"/>
      <c r="AJ29" s="362"/>
      <c r="AK29" s="363"/>
      <c r="AL29" s="364">
        <f t="shared" si="0"/>
        <v>0</v>
      </c>
      <c r="AM29" s="364"/>
      <c r="AN29" s="364"/>
      <c r="AO29" s="364"/>
      <c r="AP29" s="364"/>
      <c r="AQ29" s="364"/>
      <c r="AR29" s="364"/>
      <c r="AS29" s="364"/>
      <c r="AT29" s="364"/>
      <c r="AU29" s="55"/>
      <c r="AV29" s="56"/>
      <c r="AW29" s="56"/>
      <c r="AX29" s="56"/>
      <c r="AY29" s="56"/>
      <c r="AZ29" s="56"/>
      <c r="BA29" s="56"/>
      <c r="BB29" s="56"/>
      <c r="BC29" s="57"/>
      <c r="BF29" s="107">
        <v>11</v>
      </c>
      <c r="BG29" s="109" t="s">
        <v>178</v>
      </c>
      <c r="BH29" s="108" t="s">
        <v>31</v>
      </c>
      <c r="BI29" s="112" t="b">
        <v>0</v>
      </c>
    </row>
    <row r="30" spans="2:61" ht="12" customHeight="1" x14ac:dyDescent="0.5">
      <c r="B30" s="424"/>
      <c r="C30" s="425"/>
      <c r="D30" s="427"/>
      <c r="E30" s="403" t="s">
        <v>32</v>
      </c>
      <c r="F30" s="404"/>
      <c r="G30" s="404"/>
      <c r="H30" s="404"/>
      <c r="I30" s="404"/>
      <c r="J30" s="52"/>
      <c r="K30" s="361"/>
      <c r="L30" s="362"/>
      <c r="M30" s="362"/>
      <c r="N30" s="362"/>
      <c r="O30" s="362"/>
      <c r="P30" s="362"/>
      <c r="Q30" s="362"/>
      <c r="R30" s="362"/>
      <c r="S30" s="363"/>
      <c r="T30" s="361"/>
      <c r="U30" s="362"/>
      <c r="V30" s="362"/>
      <c r="W30" s="362"/>
      <c r="X30" s="362"/>
      <c r="Y30" s="362"/>
      <c r="Z30" s="362"/>
      <c r="AA30" s="362"/>
      <c r="AB30" s="363"/>
      <c r="AC30" s="361"/>
      <c r="AD30" s="362"/>
      <c r="AE30" s="362"/>
      <c r="AF30" s="362"/>
      <c r="AG30" s="362"/>
      <c r="AH30" s="362"/>
      <c r="AI30" s="362"/>
      <c r="AJ30" s="362"/>
      <c r="AK30" s="363"/>
      <c r="AL30" s="364">
        <f t="shared" si="0"/>
        <v>0</v>
      </c>
      <c r="AM30" s="364"/>
      <c r="AN30" s="364"/>
      <c r="AO30" s="364"/>
      <c r="AP30" s="364"/>
      <c r="AQ30" s="364"/>
      <c r="AR30" s="364"/>
      <c r="AS30" s="364"/>
      <c r="AT30" s="364"/>
      <c r="AU30" s="258" t="s">
        <v>294</v>
      </c>
      <c r="AV30" s="259"/>
      <c r="AW30" s="259"/>
      <c r="AX30" s="259"/>
      <c r="AY30" s="259"/>
      <c r="AZ30" s="259"/>
      <c r="BA30" s="259"/>
      <c r="BB30" s="259"/>
      <c r="BC30" s="260"/>
      <c r="BF30" s="107">
        <v>12</v>
      </c>
      <c r="BG30" s="109" t="s">
        <v>178</v>
      </c>
      <c r="BH30" s="108" t="s">
        <v>32</v>
      </c>
      <c r="BI30" s="112" t="b">
        <v>0</v>
      </c>
    </row>
    <row r="31" spans="2:61" x14ac:dyDescent="0.5">
      <c r="B31" s="424"/>
      <c r="C31" s="425"/>
      <c r="D31" s="427"/>
      <c r="E31" s="403" t="s">
        <v>34</v>
      </c>
      <c r="F31" s="404"/>
      <c r="G31" s="404"/>
      <c r="H31" s="404"/>
      <c r="I31" s="404"/>
      <c r="J31" s="52"/>
      <c r="K31" s="361"/>
      <c r="L31" s="362"/>
      <c r="M31" s="362"/>
      <c r="N31" s="362"/>
      <c r="O31" s="362"/>
      <c r="P31" s="362"/>
      <c r="Q31" s="362"/>
      <c r="R31" s="362"/>
      <c r="S31" s="363"/>
      <c r="T31" s="361"/>
      <c r="U31" s="362"/>
      <c r="V31" s="362"/>
      <c r="W31" s="362"/>
      <c r="X31" s="362"/>
      <c r="Y31" s="362"/>
      <c r="Z31" s="362"/>
      <c r="AA31" s="362"/>
      <c r="AB31" s="363"/>
      <c r="AC31" s="361"/>
      <c r="AD31" s="362"/>
      <c r="AE31" s="362"/>
      <c r="AF31" s="362"/>
      <c r="AG31" s="362"/>
      <c r="AH31" s="362"/>
      <c r="AI31" s="362"/>
      <c r="AJ31" s="362"/>
      <c r="AK31" s="363"/>
      <c r="AL31" s="364">
        <f t="shared" si="0"/>
        <v>0</v>
      </c>
      <c r="AM31" s="364"/>
      <c r="AN31" s="364"/>
      <c r="AO31" s="364"/>
      <c r="AP31" s="364"/>
      <c r="AQ31" s="364"/>
      <c r="AR31" s="364"/>
      <c r="AS31" s="364"/>
      <c r="AT31" s="364"/>
      <c r="AU31" s="258"/>
      <c r="AV31" s="259"/>
      <c r="AW31" s="259"/>
      <c r="AX31" s="259"/>
      <c r="AY31" s="259"/>
      <c r="AZ31" s="259"/>
      <c r="BA31" s="259"/>
      <c r="BB31" s="259"/>
      <c r="BC31" s="260"/>
      <c r="BF31" s="107">
        <v>13</v>
      </c>
      <c r="BG31" s="109" t="s">
        <v>178</v>
      </c>
      <c r="BH31" s="108" t="s">
        <v>34</v>
      </c>
      <c r="BI31" s="112" t="b">
        <v>0</v>
      </c>
    </row>
    <row r="32" spans="2:61" x14ac:dyDescent="0.5">
      <c r="B32" s="424"/>
      <c r="C32" s="425"/>
      <c r="D32" s="427"/>
      <c r="E32" s="403" t="s">
        <v>35</v>
      </c>
      <c r="F32" s="404"/>
      <c r="G32" s="404"/>
      <c r="H32" s="404"/>
      <c r="I32" s="404"/>
      <c r="J32" s="54"/>
      <c r="K32" s="361"/>
      <c r="L32" s="362"/>
      <c r="M32" s="362"/>
      <c r="N32" s="362"/>
      <c r="O32" s="362"/>
      <c r="P32" s="362"/>
      <c r="Q32" s="362"/>
      <c r="R32" s="362"/>
      <c r="S32" s="363"/>
      <c r="T32" s="361"/>
      <c r="U32" s="362"/>
      <c r="V32" s="362"/>
      <c r="W32" s="362"/>
      <c r="X32" s="362"/>
      <c r="Y32" s="362"/>
      <c r="Z32" s="362"/>
      <c r="AA32" s="362"/>
      <c r="AB32" s="363"/>
      <c r="AC32" s="361"/>
      <c r="AD32" s="362"/>
      <c r="AE32" s="362"/>
      <c r="AF32" s="362"/>
      <c r="AG32" s="362"/>
      <c r="AH32" s="362"/>
      <c r="AI32" s="362"/>
      <c r="AJ32" s="362"/>
      <c r="AK32" s="363"/>
      <c r="AL32" s="364">
        <f t="shared" si="0"/>
        <v>0</v>
      </c>
      <c r="AM32" s="364"/>
      <c r="AN32" s="364"/>
      <c r="AO32" s="364"/>
      <c r="AP32" s="364"/>
      <c r="AQ32" s="364"/>
      <c r="AR32" s="364"/>
      <c r="AS32" s="364"/>
      <c r="AT32" s="364"/>
      <c r="AU32" s="258"/>
      <c r="AV32" s="259"/>
      <c r="AW32" s="259"/>
      <c r="AX32" s="259"/>
      <c r="AY32" s="259"/>
      <c r="AZ32" s="259"/>
      <c r="BA32" s="259"/>
      <c r="BB32" s="259"/>
      <c r="BC32" s="260"/>
      <c r="BF32" s="107">
        <v>14</v>
      </c>
      <c r="BG32" s="109" t="s">
        <v>178</v>
      </c>
      <c r="BH32" s="108" t="s">
        <v>35</v>
      </c>
      <c r="BI32" s="112" t="b">
        <v>0</v>
      </c>
    </row>
    <row r="33" spans="2:61" x14ac:dyDescent="0.5">
      <c r="B33" s="424"/>
      <c r="C33" s="425"/>
      <c r="D33" s="427"/>
      <c r="E33" s="403" t="s">
        <v>36</v>
      </c>
      <c r="F33" s="404"/>
      <c r="G33" s="404"/>
      <c r="H33" s="404"/>
      <c r="I33" s="404"/>
      <c r="J33" s="54"/>
      <c r="K33" s="361"/>
      <c r="L33" s="362"/>
      <c r="M33" s="362"/>
      <c r="N33" s="362"/>
      <c r="O33" s="362"/>
      <c r="P33" s="362"/>
      <c r="Q33" s="362"/>
      <c r="R33" s="362"/>
      <c r="S33" s="363"/>
      <c r="T33" s="361"/>
      <c r="U33" s="362"/>
      <c r="V33" s="362"/>
      <c r="W33" s="362"/>
      <c r="X33" s="362"/>
      <c r="Y33" s="362"/>
      <c r="Z33" s="362"/>
      <c r="AA33" s="362"/>
      <c r="AB33" s="363"/>
      <c r="AC33" s="361"/>
      <c r="AD33" s="362"/>
      <c r="AE33" s="362"/>
      <c r="AF33" s="362"/>
      <c r="AG33" s="362"/>
      <c r="AH33" s="362"/>
      <c r="AI33" s="362"/>
      <c r="AJ33" s="362"/>
      <c r="AK33" s="363"/>
      <c r="AL33" s="364">
        <f t="shared" si="0"/>
        <v>0</v>
      </c>
      <c r="AM33" s="364"/>
      <c r="AN33" s="364"/>
      <c r="AO33" s="364"/>
      <c r="AP33" s="364"/>
      <c r="AQ33" s="364"/>
      <c r="AR33" s="364"/>
      <c r="AS33" s="364"/>
      <c r="AT33" s="364"/>
      <c r="AU33" s="255"/>
      <c r="AV33" s="256"/>
      <c r="AW33" s="256"/>
      <c r="AX33" s="256"/>
      <c r="AY33" s="256"/>
      <c r="AZ33" s="256"/>
      <c r="BA33" s="256"/>
      <c r="BB33" s="256"/>
      <c r="BC33" s="257"/>
      <c r="BF33" s="107">
        <v>15</v>
      </c>
      <c r="BG33" s="109" t="s">
        <v>178</v>
      </c>
      <c r="BH33" s="108" t="s">
        <v>36</v>
      </c>
      <c r="BI33" s="112" t="b">
        <v>0</v>
      </c>
    </row>
    <row r="34" spans="2:61" x14ac:dyDescent="0.5">
      <c r="B34" s="424"/>
      <c r="C34" s="425"/>
      <c r="D34" s="427"/>
      <c r="E34" s="403" t="s">
        <v>37</v>
      </c>
      <c r="F34" s="404"/>
      <c r="G34" s="404"/>
      <c r="H34" s="404"/>
      <c r="I34" s="404"/>
      <c r="J34" s="54"/>
      <c r="K34" s="361"/>
      <c r="L34" s="362"/>
      <c r="M34" s="362"/>
      <c r="N34" s="362"/>
      <c r="O34" s="362"/>
      <c r="P34" s="362"/>
      <c r="Q34" s="362"/>
      <c r="R34" s="362"/>
      <c r="S34" s="363"/>
      <c r="T34" s="361"/>
      <c r="U34" s="362"/>
      <c r="V34" s="362"/>
      <c r="W34" s="362"/>
      <c r="X34" s="362"/>
      <c r="Y34" s="362"/>
      <c r="Z34" s="362"/>
      <c r="AA34" s="362"/>
      <c r="AB34" s="363"/>
      <c r="AC34" s="361"/>
      <c r="AD34" s="362"/>
      <c r="AE34" s="362"/>
      <c r="AF34" s="362"/>
      <c r="AG34" s="362"/>
      <c r="AH34" s="362"/>
      <c r="AI34" s="362"/>
      <c r="AJ34" s="362"/>
      <c r="AK34" s="363"/>
      <c r="AL34" s="364">
        <f t="shared" si="0"/>
        <v>0</v>
      </c>
      <c r="AM34" s="364"/>
      <c r="AN34" s="364"/>
      <c r="AO34" s="364"/>
      <c r="AP34" s="364"/>
      <c r="AQ34" s="364"/>
      <c r="AR34" s="364"/>
      <c r="AS34" s="364"/>
      <c r="AT34" s="364"/>
      <c r="AU34" s="55"/>
      <c r="AV34" s="56"/>
      <c r="AW34" s="56"/>
      <c r="AX34" s="56"/>
      <c r="AY34" s="56"/>
      <c r="AZ34" s="56"/>
      <c r="BA34" s="56"/>
      <c r="BB34" s="56"/>
      <c r="BC34" s="57"/>
      <c r="BF34" s="107">
        <v>16</v>
      </c>
      <c r="BG34" s="109" t="s">
        <v>178</v>
      </c>
      <c r="BH34" s="108" t="s">
        <v>37</v>
      </c>
      <c r="BI34" s="112" t="b">
        <v>0</v>
      </c>
    </row>
    <row r="35" spans="2:61" x14ac:dyDescent="0.5">
      <c r="B35" s="424"/>
      <c r="C35" s="425"/>
      <c r="D35" s="427"/>
      <c r="E35" s="403" t="s">
        <v>38</v>
      </c>
      <c r="F35" s="404"/>
      <c r="G35" s="404"/>
      <c r="H35" s="404"/>
      <c r="I35" s="404"/>
      <c r="J35" s="54"/>
      <c r="K35" s="361"/>
      <c r="L35" s="362"/>
      <c r="M35" s="362"/>
      <c r="N35" s="362"/>
      <c r="O35" s="362"/>
      <c r="P35" s="362"/>
      <c r="Q35" s="362"/>
      <c r="R35" s="362"/>
      <c r="S35" s="363"/>
      <c r="T35" s="361"/>
      <c r="U35" s="362"/>
      <c r="V35" s="362"/>
      <c r="W35" s="362"/>
      <c r="X35" s="362"/>
      <c r="Y35" s="362"/>
      <c r="Z35" s="362"/>
      <c r="AA35" s="362"/>
      <c r="AB35" s="363"/>
      <c r="AC35" s="361"/>
      <c r="AD35" s="362"/>
      <c r="AE35" s="362"/>
      <c r="AF35" s="362"/>
      <c r="AG35" s="362"/>
      <c r="AH35" s="362"/>
      <c r="AI35" s="362"/>
      <c r="AJ35" s="362"/>
      <c r="AK35" s="363"/>
      <c r="AL35" s="364">
        <f t="shared" si="0"/>
        <v>0</v>
      </c>
      <c r="AM35" s="364"/>
      <c r="AN35" s="364"/>
      <c r="AO35" s="364"/>
      <c r="AP35" s="364"/>
      <c r="AQ35" s="364"/>
      <c r="AR35" s="364"/>
      <c r="AS35" s="364"/>
      <c r="AT35" s="364"/>
      <c r="AU35" s="55"/>
      <c r="AV35" s="56"/>
      <c r="AW35" s="56"/>
      <c r="AX35" s="56"/>
      <c r="AY35" s="56"/>
      <c r="AZ35" s="56"/>
      <c r="BA35" s="56"/>
      <c r="BB35" s="56"/>
      <c r="BC35" s="57"/>
      <c r="BF35" s="107">
        <v>17</v>
      </c>
      <c r="BG35" s="109" t="s">
        <v>178</v>
      </c>
      <c r="BH35" s="108" t="s">
        <v>38</v>
      </c>
      <c r="BI35" s="112" t="b">
        <v>0</v>
      </c>
    </row>
    <row r="36" spans="2:61" x14ac:dyDescent="0.5">
      <c r="B36" s="424"/>
      <c r="C36" s="425"/>
      <c r="D36" s="427"/>
      <c r="E36" s="403" t="s">
        <v>39</v>
      </c>
      <c r="F36" s="404"/>
      <c r="G36" s="404"/>
      <c r="H36" s="404"/>
      <c r="I36" s="404"/>
      <c r="J36" s="54"/>
      <c r="K36" s="361"/>
      <c r="L36" s="362"/>
      <c r="M36" s="362"/>
      <c r="N36" s="362"/>
      <c r="O36" s="362"/>
      <c r="P36" s="362"/>
      <c r="Q36" s="362"/>
      <c r="R36" s="362"/>
      <c r="S36" s="363"/>
      <c r="T36" s="361"/>
      <c r="U36" s="362"/>
      <c r="V36" s="362"/>
      <c r="W36" s="362"/>
      <c r="X36" s="362"/>
      <c r="Y36" s="362"/>
      <c r="Z36" s="362"/>
      <c r="AA36" s="362"/>
      <c r="AB36" s="363"/>
      <c r="AC36" s="361"/>
      <c r="AD36" s="362"/>
      <c r="AE36" s="362"/>
      <c r="AF36" s="362"/>
      <c r="AG36" s="362"/>
      <c r="AH36" s="362"/>
      <c r="AI36" s="362"/>
      <c r="AJ36" s="362"/>
      <c r="AK36" s="363"/>
      <c r="AL36" s="364">
        <f t="shared" si="0"/>
        <v>0</v>
      </c>
      <c r="AM36" s="364"/>
      <c r="AN36" s="364"/>
      <c r="AO36" s="364"/>
      <c r="AP36" s="364"/>
      <c r="AQ36" s="364"/>
      <c r="AR36" s="364"/>
      <c r="AS36" s="364"/>
      <c r="AT36" s="364"/>
      <c r="AU36" s="358" t="s">
        <v>33</v>
      </c>
      <c r="AV36" s="359"/>
      <c r="AW36" s="359"/>
      <c r="AX36" s="359"/>
      <c r="AY36" s="359"/>
      <c r="AZ36" s="359"/>
      <c r="BA36" s="359"/>
      <c r="BB36" s="359"/>
      <c r="BC36" s="360"/>
      <c r="BF36" s="107">
        <v>18</v>
      </c>
      <c r="BG36" s="109" t="s">
        <v>178</v>
      </c>
      <c r="BH36" s="108" t="s">
        <v>39</v>
      </c>
      <c r="BI36" s="112" t="b">
        <v>0</v>
      </c>
    </row>
    <row r="37" spans="2:61" x14ac:dyDescent="0.5">
      <c r="B37" s="424"/>
      <c r="C37" s="425"/>
      <c r="D37" s="427"/>
      <c r="E37" s="403" t="s">
        <v>40</v>
      </c>
      <c r="F37" s="404"/>
      <c r="G37" s="404"/>
      <c r="H37" s="404"/>
      <c r="I37" s="404"/>
      <c r="J37" s="54"/>
      <c r="K37" s="361"/>
      <c r="L37" s="362"/>
      <c r="M37" s="362"/>
      <c r="N37" s="362"/>
      <c r="O37" s="362"/>
      <c r="P37" s="362"/>
      <c r="Q37" s="362"/>
      <c r="R37" s="362"/>
      <c r="S37" s="363"/>
      <c r="T37" s="361"/>
      <c r="U37" s="362"/>
      <c r="V37" s="362"/>
      <c r="W37" s="362"/>
      <c r="X37" s="362"/>
      <c r="Y37" s="362"/>
      <c r="Z37" s="362"/>
      <c r="AA37" s="362"/>
      <c r="AB37" s="363"/>
      <c r="AC37" s="361"/>
      <c r="AD37" s="362"/>
      <c r="AE37" s="362"/>
      <c r="AF37" s="362"/>
      <c r="AG37" s="362"/>
      <c r="AH37" s="362"/>
      <c r="AI37" s="362"/>
      <c r="AJ37" s="362"/>
      <c r="AK37" s="363"/>
      <c r="AL37" s="364">
        <f t="shared" si="0"/>
        <v>0</v>
      </c>
      <c r="AM37" s="364"/>
      <c r="AN37" s="364"/>
      <c r="AO37" s="364"/>
      <c r="AP37" s="364"/>
      <c r="AQ37" s="364"/>
      <c r="AR37" s="364"/>
      <c r="AS37" s="364"/>
      <c r="AT37" s="364"/>
      <c r="AU37" s="472"/>
      <c r="AV37" s="473"/>
      <c r="AW37" s="473"/>
      <c r="AX37" s="473"/>
      <c r="AY37" s="473"/>
      <c r="AZ37" s="473"/>
      <c r="BA37" s="473"/>
      <c r="BB37" s="473"/>
      <c r="BC37" s="474"/>
      <c r="BF37" s="107">
        <v>19</v>
      </c>
      <c r="BG37" s="109" t="s">
        <v>178</v>
      </c>
      <c r="BH37" s="108" t="s">
        <v>40</v>
      </c>
      <c r="BI37" s="112" t="b">
        <v>0</v>
      </c>
    </row>
    <row r="38" spans="2:61" x14ac:dyDescent="0.5">
      <c r="B38" s="424"/>
      <c r="C38" s="425"/>
      <c r="D38" s="427"/>
      <c r="E38" s="403" t="s">
        <v>41</v>
      </c>
      <c r="F38" s="404"/>
      <c r="G38" s="404"/>
      <c r="H38" s="404"/>
      <c r="I38" s="404"/>
      <c r="J38" s="54"/>
      <c r="K38" s="361"/>
      <c r="L38" s="362"/>
      <c r="M38" s="362"/>
      <c r="N38" s="362"/>
      <c r="O38" s="362"/>
      <c r="P38" s="362"/>
      <c r="Q38" s="362"/>
      <c r="R38" s="362"/>
      <c r="S38" s="363"/>
      <c r="T38" s="361"/>
      <c r="U38" s="362"/>
      <c r="V38" s="362"/>
      <c r="W38" s="362"/>
      <c r="X38" s="362"/>
      <c r="Y38" s="362"/>
      <c r="Z38" s="362"/>
      <c r="AA38" s="362"/>
      <c r="AB38" s="363"/>
      <c r="AC38" s="361"/>
      <c r="AD38" s="362"/>
      <c r="AE38" s="362"/>
      <c r="AF38" s="362"/>
      <c r="AG38" s="362"/>
      <c r="AH38" s="362"/>
      <c r="AI38" s="362"/>
      <c r="AJ38" s="362"/>
      <c r="AK38" s="363"/>
      <c r="AL38" s="364">
        <f t="shared" si="0"/>
        <v>0</v>
      </c>
      <c r="AM38" s="364"/>
      <c r="AN38" s="364"/>
      <c r="AO38" s="364"/>
      <c r="AP38" s="364"/>
      <c r="AQ38" s="364"/>
      <c r="AR38" s="364"/>
      <c r="AS38" s="364"/>
      <c r="AT38" s="364"/>
      <c r="AU38" s="481"/>
      <c r="AV38" s="482"/>
      <c r="AW38" s="482"/>
      <c r="AX38" s="482"/>
      <c r="AY38" s="482"/>
      <c r="AZ38" s="482"/>
      <c r="BA38" s="482"/>
      <c r="BB38" s="482"/>
      <c r="BC38" s="483"/>
      <c r="BF38" s="107">
        <v>20</v>
      </c>
      <c r="BG38" s="109" t="s">
        <v>178</v>
      </c>
      <c r="BH38" s="108" t="s">
        <v>41</v>
      </c>
      <c r="BI38" s="112" t="b">
        <v>0</v>
      </c>
    </row>
    <row r="39" spans="2:61" x14ac:dyDescent="0.5">
      <c r="B39" s="424"/>
      <c r="C39" s="425"/>
      <c r="D39" s="427"/>
      <c r="E39" s="403" t="s">
        <v>42</v>
      </c>
      <c r="F39" s="404"/>
      <c r="G39" s="404"/>
      <c r="H39" s="404"/>
      <c r="I39" s="404"/>
      <c r="J39" s="54"/>
      <c r="K39" s="361"/>
      <c r="L39" s="362"/>
      <c r="M39" s="362"/>
      <c r="N39" s="362"/>
      <c r="O39" s="362"/>
      <c r="P39" s="362"/>
      <c r="Q39" s="362"/>
      <c r="R39" s="362"/>
      <c r="S39" s="363"/>
      <c r="T39" s="361"/>
      <c r="U39" s="362"/>
      <c r="V39" s="362"/>
      <c r="W39" s="362"/>
      <c r="X39" s="362"/>
      <c r="Y39" s="362"/>
      <c r="Z39" s="362"/>
      <c r="AA39" s="362"/>
      <c r="AB39" s="363"/>
      <c r="AC39" s="361"/>
      <c r="AD39" s="362"/>
      <c r="AE39" s="362"/>
      <c r="AF39" s="362"/>
      <c r="AG39" s="362"/>
      <c r="AH39" s="362"/>
      <c r="AI39" s="362"/>
      <c r="AJ39" s="362"/>
      <c r="AK39" s="363"/>
      <c r="AL39" s="364">
        <f t="shared" si="0"/>
        <v>0</v>
      </c>
      <c r="AM39" s="364"/>
      <c r="AN39" s="364"/>
      <c r="AO39" s="364"/>
      <c r="AP39" s="364"/>
      <c r="AQ39" s="364"/>
      <c r="AR39" s="364"/>
      <c r="AS39" s="364"/>
      <c r="AT39" s="364"/>
      <c r="AU39" s="481"/>
      <c r="AV39" s="482"/>
      <c r="AW39" s="482"/>
      <c r="AX39" s="482"/>
      <c r="AY39" s="482"/>
      <c r="AZ39" s="482"/>
      <c r="BA39" s="482"/>
      <c r="BB39" s="482"/>
      <c r="BC39" s="483"/>
      <c r="BF39" s="107">
        <v>21</v>
      </c>
      <c r="BG39" s="109" t="s">
        <v>178</v>
      </c>
      <c r="BH39" s="108" t="s">
        <v>42</v>
      </c>
      <c r="BI39" s="112" t="b">
        <v>0</v>
      </c>
    </row>
    <row r="40" spans="2:61" x14ac:dyDescent="0.5">
      <c r="B40" s="424"/>
      <c r="C40" s="425"/>
      <c r="D40" s="427"/>
      <c r="E40" s="403" t="s">
        <v>43</v>
      </c>
      <c r="F40" s="404"/>
      <c r="G40" s="404"/>
      <c r="H40" s="404"/>
      <c r="I40" s="404"/>
      <c r="J40" s="54"/>
      <c r="K40" s="361"/>
      <c r="L40" s="362"/>
      <c r="M40" s="362"/>
      <c r="N40" s="362"/>
      <c r="O40" s="362"/>
      <c r="P40" s="362"/>
      <c r="Q40" s="362"/>
      <c r="R40" s="362"/>
      <c r="S40" s="363"/>
      <c r="T40" s="361"/>
      <c r="U40" s="362"/>
      <c r="V40" s="362"/>
      <c r="W40" s="362"/>
      <c r="X40" s="362"/>
      <c r="Y40" s="362"/>
      <c r="Z40" s="362"/>
      <c r="AA40" s="362"/>
      <c r="AB40" s="363"/>
      <c r="AC40" s="361"/>
      <c r="AD40" s="362"/>
      <c r="AE40" s="362"/>
      <c r="AF40" s="362"/>
      <c r="AG40" s="362"/>
      <c r="AH40" s="362"/>
      <c r="AI40" s="362"/>
      <c r="AJ40" s="362"/>
      <c r="AK40" s="363"/>
      <c r="AL40" s="364">
        <f t="shared" si="0"/>
        <v>0</v>
      </c>
      <c r="AM40" s="364"/>
      <c r="AN40" s="364"/>
      <c r="AO40" s="364"/>
      <c r="AP40" s="364"/>
      <c r="AQ40" s="364"/>
      <c r="AR40" s="364"/>
      <c r="AS40" s="364"/>
      <c r="AT40" s="364"/>
      <c r="AU40" s="481"/>
      <c r="AV40" s="482"/>
      <c r="AW40" s="482"/>
      <c r="AX40" s="482"/>
      <c r="AY40" s="482"/>
      <c r="AZ40" s="482"/>
      <c r="BA40" s="482"/>
      <c r="BB40" s="482"/>
      <c r="BC40" s="483"/>
      <c r="BF40" s="107">
        <v>22</v>
      </c>
      <c r="BG40" s="109" t="s">
        <v>178</v>
      </c>
      <c r="BH40" s="108" t="s">
        <v>43</v>
      </c>
      <c r="BI40" s="112" t="b">
        <v>0</v>
      </c>
    </row>
    <row r="41" spans="2:61" x14ac:dyDescent="0.5">
      <c r="B41" s="424"/>
      <c r="C41" s="425"/>
      <c r="D41" s="427"/>
      <c r="E41" s="403" t="s">
        <v>44</v>
      </c>
      <c r="F41" s="404"/>
      <c r="G41" s="404"/>
      <c r="H41" s="404"/>
      <c r="I41" s="404"/>
      <c r="J41" s="54"/>
      <c r="K41" s="361"/>
      <c r="L41" s="362"/>
      <c r="M41" s="362"/>
      <c r="N41" s="362"/>
      <c r="O41" s="362"/>
      <c r="P41" s="362"/>
      <c r="Q41" s="362"/>
      <c r="R41" s="362"/>
      <c r="S41" s="363"/>
      <c r="T41" s="361"/>
      <c r="U41" s="362"/>
      <c r="V41" s="362"/>
      <c r="W41" s="362"/>
      <c r="X41" s="362"/>
      <c r="Y41" s="362"/>
      <c r="Z41" s="362"/>
      <c r="AA41" s="362"/>
      <c r="AB41" s="363"/>
      <c r="AC41" s="361"/>
      <c r="AD41" s="362"/>
      <c r="AE41" s="362"/>
      <c r="AF41" s="362"/>
      <c r="AG41" s="362"/>
      <c r="AH41" s="362"/>
      <c r="AI41" s="362"/>
      <c r="AJ41" s="362"/>
      <c r="AK41" s="363"/>
      <c r="AL41" s="364">
        <f t="shared" si="0"/>
        <v>0</v>
      </c>
      <c r="AM41" s="364"/>
      <c r="AN41" s="364"/>
      <c r="AO41" s="364"/>
      <c r="AP41" s="364"/>
      <c r="AQ41" s="364"/>
      <c r="AR41" s="364"/>
      <c r="AS41" s="364"/>
      <c r="AT41" s="364"/>
      <c r="AU41" s="481"/>
      <c r="AV41" s="482"/>
      <c r="AW41" s="482"/>
      <c r="AX41" s="482"/>
      <c r="AY41" s="482"/>
      <c r="AZ41" s="482"/>
      <c r="BA41" s="482"/>
      <c r="BB41" s="482"/>
      <c r="BC41" s="483"/>
      <c r="BF41" s="107">
        <v>23</v>
      </c>
      <c r="BG41" s="109" t="s">
        <v>178</v>
      </c>
      <c r="BH41" s="108" t="s">
        <v>44</v>
      </c>
      <c r="BI41" s="112" t="b">
        <v>0</v>
      </c>
    </row>
    <row r="42" spans="2:61" x14ac:dyDescent="0.5">
      <c r="B42" s="424"/>
      <c r="C42" s="425"/>
      <c r="D42" s="427"/>
      <c r="E42" s="403" t="s">
        <v>45</v>
      </c>
      <c r="F42" s="404"/>
      <c r="G42" s="404"/>
      <c r="H42" s="404"/>
      <c r="I42" s="404"/>
      <c r="J42" s="54"/>
      <c r="K42" s="361"/>
      <c r="L42" s="362"/>
      <c r="M42" s="362"/>
      <c r="N42" s="362"/>
      <c r="O42" s="362"/>
      <c r="P42" s="362"/>
      <c r="Q42" s="362"/>
      <c r="R42" s="362"/>
      <c r="S42" s="363"/>
      <c r="T42" s="361"/>
      <c r="U42" s="362"/>
      <c r="V42" s="362"/>
      <c r="W42" s="362"/>
      <c r="X42" s="362"/>
      <c r="Y42" s="362"/>
      <c r="Z42" s="362"/>
      <c r="AA42" s="362"/>
      <c r="AB42" s="363"/>
      <c r="AC42" s="361"/>
      <c r="AD42" s="362"/>
      <c r="AE42" s="362"/>
      <c r="AF42" s="362"/>
      <c r="AG42" s="362"/>
      <c r="AH42" s="362"/>
      <c r="AI42" s="362"/>
      <c r="AJ42" s="362"/>
      <c r="AK42" s="363"/>
      <c r="AL42" s="364">
        <f t="shared" si="0"/>
        <v>0</v>
      </c>
      <c r="AM42" s="364"/>
      <c r="AN42" s="364"/>
      <c r="AO42" s="364"/>
      <c r="AP42" s="364"/>
      <c r="AQ42" s="364"/>
      <c r="AR42" s="364"/>
      <c r="AS42" s="364"/>
      <c r="AT42" s="364"/>
      <c r="AU42" s="481"/>
      <c r="AV42" s="482"/>
      <c r="AW42" s="482"/>
      <c r="AX42" s="482"/>
      <c r="AY42" s="482"/>
      <c r="AZ42" s="482"/>
      <c r="BA42" s="482"/>
      <c r="BB42" s="482"/>
      <c r="BC42" s="483"/>
      <c r="BF42" s="107">
        <v>24</v>
      </c>
      <c r="BG42" s="109" t="s">
        <v>178</v>
      </c>
      <c r="BH42" s="108" t="s">
        <v>45</v>
      </c>
      <c r="BI42" s="112" t="b">
        <v>0</v>
      </c>
    </row>
    <row r="43" spans="2:61" x14ac:dyDescent="0.5">
      <c r="B43" s="424"/>
      <c r="C43" s="425"/>
      <c r="D43" s="427"/>
      <c r="E43" s="403" t="s">
        <v>46</v>
      </c>
      <c r="F43" s="404"/>
      <c r="G43" s="404"/>
      <c r="H43" s="404"/>
      <c r="I43" s="404"/>
      <c r="J43" s="54"/>
      <c r="K43" s="361"/>
      <c r="L43" s="362"/>
      <c r="M43" s="362"/>
      <c r="N43" s="362"/>
      <c r="O43" s="362"/>
      <c r="P43" s="362"/>
      <c r="Q43" s="362"/>
      <c r="R43" s="362"/>
      <c r="S43" s="363"/>
      <c r="T43" s="361"/>
      <c r="U43" s="362"/>
      <c r="V43" s="362"/>
      <c r="W43" s="362"/>
      <c r="X43" s="362"/>
      <c r="Y43" s="362"/>
      <c r="Z43" s="362"/>
      <c r="AA43" s="362"/>
      <c r="AB43" s="363"/>
      <c r="AC43" s="361"/>
      <c r="AD43" s="362"/>
      <c r="AE43" s="362"/>
      <c r="AF43" s="362"/>
      <c r="AG43" s="362"/>
      <c r="AH43" s="362"/>
      <c r="AI43" s="362"/>
      <c r="AJ43" s="362"/>
      <c r="AK43" s="363"/>
      <c r="AL43" s="364">
        <f t="shared" si="0"/>
        <v>0</v>
      </c>
      <c r="AM43" s="364"/>
      <c r="AN43" s="364"/>
      <c r="AO43" s="364"/>
      <c r="AP43" s="364"/>
      <c r="AQ43" s="364"/>
      <c r="AR43" s="364"/>
      <c r="AS43" s="364"/>
      <c r="AT43" s="364"/>
      <c r="AU43" s="481"/>
      <c r="AV43" s="482"/>
      <c r="AW43" s="482"/>
      <c r="AX43" s="482"/>
      <c r="AY43" s="482"/>
      <c r="AZ43" s="482"/>
      <c r="BA43" s="482"/>
      <c r="BB43" s="482"/>
      <c r="BC43" s="483"/>
      <c r="BF43" s="107">
        <v>25</v>
      </c>
      <c r="BG43" s="109" t="s">
        <v>178</v>
      </c>
      <c r="BH43" s="108" t="s">
        <v>46</v>
      </c>
      <c r="BI43" s="112" t="b">
        <v>0</v>
      </c>
    </row>
    <row r="44" spans="2:61" x14ac:dyDescent="0.5">
      <c r="B44" s="424"/>
      <c r="C44" s="425"/>
      <c r="D44" s="427"/>
      <c r="E44" s="403"/>
      <c r="F44" s="404"/>
      <c r="G44" s="404"/>
      <c r="H44" s="404"/>
      <c r="I44" s="404"/>
      <c r="J44" s="54"/>
      <c r="K44" s="361"/>
      <c r="L44" s="362"/>
      <c r="M44" s="362"/>
      <c r="N44" s="362"/>
      <c r="O44" s="362"/>
      <c r="P44" s="362"/>
      <c r="Q44" s="362"/>
      <c r="R44" s="362"/>
      <c r="S44" s="363"/>
      <c r="T44" s="361"/>
      <c r="U44" s="362"/>
      <c r="V44" s="362"/>
      <c r="W44" s="362"/>
      <c r="X44" s="362"/>
      <c r="Y44" s="362"/>
      <c r="Z44" s="362"/>
      <c r="AA44" s="362"/>
      <c r="AB44" s="363"/>
      <c r="AC44" s="361"/>
      <c r="AD44" s="362"/>
      <c r="AE44" s="362"/>
      <c r="AF44" s="362"/>
      <c r="AG44" s="362"/>
      <c r="AH44" s="362"/>
      <c r="AI44" s="362"/>
      <c r="AJ44" s="362"/>
      <c r="AK44" s="363"/>
      <c r="AL44" s="364">
        <f t="shared" si="0"/>
        <v>0</v>
      </c>
      <c r="AM44" s="364"/>
      <c r="AN44" s="364"/>
      <c r="AO44" s="364"/>
      <c r="AP44" s="364"/>
      <c r="AQ44" s="364"/>
      <c r="AR44" s="364"/>
      <c r="AS44" s="364"/>
      <c r="AT44" s="364"/>
      <c r="AU44" s="481"/>
      <c r="AV44" s="482"/>
      <c r="AW44" s="482"/>
      <c r="AX44" s="482"/>
      <c r="AY44" s="482"/>
      <c r="AZ44" s="482"/>
      <c r="BA44" s="482"/>
      <c r="BB44" s="482"/>
      <c r="BC44" s="483"/>
      <c r="BF44" s="107">
        <v>26</v>
      </c>
      <c r="BG44" s="109" t="s">
        <v>178</v>
      </c>
      <c r="BH44" s="108" t="s">
        <v>179</v>
      </c>
      <c r="BI44" s="112" t="b">
        <v>0</v>
      </c>
    </row>
    <row r="45" spans="2:61" x14ac:dyDescent="0.5">
      <c r="B45" s="424"/>
      <c r="C45" s="425"/>
      <c r="D45" s="428"/>
      <c r="E45" s="398"/>
      <c r="F45" s="399"/>
      <c r="G45" s="399"/>
      <c r="H45" s="399"/>
      <c r="I45" s="399"/>
      <c r="J45" s="53"/>
      <c r="K45" s="420"/>
      <c r="L45" s="421"/>
      <c r="M45" s="421"/>
      <c r="N45" s="421"/>
      <c r="O45" s="421"/>
      <c r="P45" s="421"/>
      <c r="Q45" s="421"/>
      <c r="R45" s="421"/>
      <c r="S45" s="422"/>
      <c r="T45" s="420"/>
      <c r="U45" s="421"/>
      <c r="V45" s="421"/>
      <c r="W45" s="421"/>
      <c r="X45" s="421"/>
      <c r="Y45" s="421"/>
      <c r="Z45" s="421"/>
      <c r="AA45" s="421"/>
      <c r="AB45" s="422"/>
      <c r="AC45" s="420"/>
      <c r="AD45" s="421"/>
      <c r="AE45" s="421"/>
      <c r="AF45" s="421"/>
      <c r="AG45" s="421"/>
      <c r="AH45" s="421"/>
      <c r="AI45" s="421"/>
      <c r="AJ45" s="421"/>
      <c r="AK45" s="422"/>
      <c r="AL45" s="423">
        <f t="shared" si="0"/>
        <v>0</v>
      </c>
      <c r="AM45" s="423"/>
      <c r="AN45" s="423"/>
      <c r="AO45" s="423"/>
      <c r="AP45" s="423"/>
      <c r="AQ45" s="423"/>
      <c r="AR45" s="423"/>
      <c r="AS45" s="423"/>
      <c r="AT45" s="423"/>
      <c r="AU45" s="481"/>
      <c r="AV45" s="482"/>
      <c r="AW45" s="482"/>
      <c r="AX45" s="482"/>
      <c r="AY45" s="482"/>
      <c r="AZ45" s="482"/>
      <c r="BA45" s="482"/>
      <c r="BB45" s="482"/>
      <c r="BC45" s="483"/>
      <c r="BF45" s="107">
        <v>27</v>
      </c>
      <c r="BG45" s="109" t="s">
        <v>178</v>
      </c>
      <c r="BH45" s="108" t="s">
        <v>180</v>
      </c>
      <c r="BI45" s="112" t="b">
        <v>0</v>
      </c>
    </row>
    <row r="46" spans="2:61" ht="12" customHeight="1" x14ac:dyDescent="0.5">
      <c r="B46" s="424"/>
      <c r="C46" s="425"/>
      <c r="D46" s="396" t="s">
        <v>16</v>
      </c>
      <c r="E46" s="396"/>
      <c r="F46" s="396"/>
      <c r="G46" s="396"/>
      <c r="H46" s="396"/>
      <c r="I46" s="396"/>
      <c r="J46" s="396"/>
      <c r="K46" s="429">
        <f>ROUNDDOWN(SUM(K22:S45),4)</f>
        <v>0</v>
      </c>
      <c r="L46" s="429"/>
      <c r="M46" s="429"/>
      <c r="N46" s="429"/>
      <c r="O46" s="429"/>
      <c r="P46" s="429"/>
      <c r="Q46" s="429"/>
      <c r="R46" s="429"/>
      <c r="S46" s="429"/>
      <c r="T46" s="429">
        <f t="shared" ref="T46" si="1">ROUNDDOWN(SUM(T22:AB45),4)</f>
        <v>0</v>
      </c>
      <c r="U46" s="429"/>
      <c r="V46" s="429"/>
      <c r="W46" s="429"/>
      <c r="X46" s="429"/>
      <c r="Y46" s="429"/>
      <c r="Z46" s="429"/>
      <c r="AA46" s="429"/>
      <c r="AB46" s="429"/>
      <c r="AC46" s="429">
        <f t="shared" ref="AC46" si="2">ROUNDDOWN(SUM(AC22:AK45),4)</f>
        <v>0</v>
      </c>
      <c r="AD46" s="429"/>
      <c r="AE46" s="429"/>
      <c r="AF46" s="429"/>
      <c r="AG46" s="429"/>
      <c r="AH46" s="429"/>
      <c r="AI46" s="429"/>
      <c r="AJ46" s="429"/>
      <c r="AK46" s="429"/>
      <c r="AL46" s="429">
        <f>SUM(K46:AK46)</f>
        <v>0</v>
      </c>
      <c r="AM46" s="429"/>
      <c r="AN46" s="429"/>
      <c r="AO46" s="429"/>
      <c r="AP46" s="429"/>
      <c r="AQ46" s="429"/>
      <c r="AR46" s="429"/>
      <c r="AS46" s="429"/>
      <c r="AT46" s="429"/>
      <c r="AU46" s="484"/>
      <c r="AV46" s="485"/>
      <c r="AW46" s="485"/>
      <c r="AX46" s="485"/>
      <c r="AY46" s="485"/>
      <c r="AZ46" s="485"/>
      <c r="BA46" s="485"/>
      <c r="BB46" s="485"/>
      <c r="BC46" s="486"/>
      <c r="BF46" s="107"/>
      <c r="BG46" s="108"/>
      <c r="BH46" s="108"/>
      <c r="BI46" s="112"/>
    </row>
    <row r="47" spans="2:61" ht="12" customHeight="1" x14ac:dyDescent="0.5">
      <c r="B47" s="13"/>
      <c r="C47" s="1" t="s">
        <v>47</v>
      </c>
      <c r="E47" s="1" t="s">
        <v>48</v>
      </c>
      <c r="AC47" s="16"/>
      <c r="AD47" s="16"/>
      <c r="AE47" s="58"/>
      <c r="AF47" s="1" t="s">
        <v>49</v>
      </c>
      <c r="BC47" s="14"/>
      <c r="BF47" s="107">
        <v>28</v>
      </c>
      <c r="BG47" s="108" t="s">
        <v>181</v>
      </c>
      <c r="BH47" s="108" t="s">
        <v>182</v>
      </c>
      <c r="BI47" s="112">
        <f>IFERROR(D52/M52,0)</f>
        <v>0</v>
      </c>
    </row>
    <row r="48" spans="2:61" ht="12" customHeight="1" x14ac:dyDescent="0.5">
      <c r="B48" s="13"/>
      <c r="AE48" s="59"/>
      <c r="BC48" s="14"/>
      <c r="BF48" s="107">
        <v>29</v>
      </c>
      <c r="BG48" s="108" t="s">
        <v>181</v>
      </c>
      <c r="BH48" s="108" t="s">
        <v>183</v>
      </c>
      <c r="BI48" s="112">
        <f>IFERROR(AF52*5/365,0)</f>
        <v>0</v>
      </c>
    </row>
    <row r="49" spans="2:61" ht="12" customHeight="1" x14ac:dyDescent="0.5">
      <c r="B49" s="13"/>
      <c r="AE49" s="59"/>
      <c r="AF49" s="1" t="s">
        <v>162</v>
      </c>
      <c r="BC49" s="14"/>
      <c r="BF49" s="107">
        <v>30</v>
      </c>
      <c r="BG49" s="108" t="s">
        <v>181</v>
      </c>
      <c r="BH49" s="108" t="s">
        <v>184</v>
      </c>
      <c r="BI49" s="112">
        <f>IFERROR(BI47+BI48,0)</f>
        <v>0</v>
      </c>
    </row>
    <row r="50" spans="2:61" ht="12" customHeight="1" x14ac:dyDescent="0.5">
      <c r="B50" s="13"/>
      <c r="AE50" s="59"/>
      <c r="AF50" s="1" t="s">
        <v>163</v>
      </c>
      <c r="BC50" s="14"/>
      <c r="BF50" s="107"/>
      <c r="BG50" s="108"/>
      <c r="BH50" s="108"/>
      <c r="BI50" s="115"/>
    </row>
    <row r="51" spans="2:61" ht="12" customHeight="1" x14ac:dyDescent="0.5">
      <c r="B51" s="13"/>
      <c r="D51" s="164" t="s">
        <v>50</v>
      </c>
      <c r="E51" s="164"/>
      <c r="F51" s="164"/>
      <c r="G51" s="164"/>
      <c r="H51" s="164"/>
      <c r="I51" s="164"/>
      <c r="J51" s="164"/>
      <c r="M51" s="164" t="s">
        <v>51</v>
      </c>
      <c r="N51" s="164"/>
      <c r="O51" s="164"/>
      <c r="P51" s="164"/>
      <c r="Q51" s="164"/>
      <c r="R51" s="164"/>
      <c r="S51" s="164"/>
      <c r="AE51" s="59"/>
      <c r="BC51" s="14"/>
      <c r="BF51" s="107"/>
      <c r="BG51" s="108"/>
      <c r="BH51" s="108"/>
      <c r="BI51" s="112"/>
    </row>
    <row r="52" spans="2:61" ht="12" customHeight="1" x14ac:dyDescent="0.5">
      <c r="B52" s="21"/>
      <c r="C52" s="22"/>
      <c r="D52" s="221">
        <f>AL46</f>
        <v>0</v>
      </c>
      <c r="E52" s="221"/>
      <c r="F52" s="221"/>
      <c r="G52" s="221"/>
      <c r="H52" s="221"/>
      <c r="I52" s="221"/>
      <c r="J52" s="221"/>
      <c r="K52" s="195" t="s">
        <v>52</v>
      </c>
      <c r="L52" s="196"/>
      <c r="M52" s="219" t="e">
        <f>AL19</f>
        <v>#NUM!</v>
      </c>
      <c r="N52" s="219"/>
      <c r="O52" s="219"/>
      <c r="P52" s="219"/>
      <c r="Q52" s="219"/>
      <c r="R52" s="219"/>
      <c r="S52" s="219"/>
      <c r="T52" s="195" t="s">
        <v>53</v>
      </c>
      <c r="U52" s="196"/>
      <c r="V52" s="198" t="str">
        <f>TEXT(ROUNDDOWN(ROUND(BI47,2),0),"#,##0")&amp;"円"&amp;TEXT((ROUND(BI47,2)-TRUNC(ROUND(BI47,2)))*100,"0;0")&amp;"銭"</f>
        <v>0円0銭</v>
      </c>
      <c r="W52" s="198"/>
      <c r="X52" s="198"/>
      <c r="Y52" s="198"/>
      <c r="Z52" s="198"/>
      <c r="AA52" s="198"/>
      <c r="AB52" s="198"/>
      <c r="AC52" s="365" t="s">
        <v>54</v>
      </c>
      <c r="AD52" s="365"/>
      <c r="AE52" s="366"/>
      <c r="AF52" s="221">
        <f>ROUNDDOWN(AU37,4)</f>
        <v>0</v>
      </c>
      <c r="AG52" s="221"/>
      <c r="AH52" s="221"/>
      <c r="AI52" s="221"/>
      <c r="AJ52" s="221"/>
      <c r="AK52" s="221"/>
      <c r="AL52" s="195" t="s">
        <v>55</v>
      </c>
      <c r="AM52" s="196"/>
      <c r="AN52" s="196"/>
      <c r="AO52" s="196"/>
      <c r="AP52" s="196"/>
      <c r="AQ52" s="196"/>
      <c r="AR52" s="198" t="str">
        <f>TEXT(ROUNDDOWN(ROUND(BI48,2),0),"#,##0")&amp;"円"&amp;TEXT((ROUND(BI48,2)-TRUNC(ROUND(BI48,2)))*100,"0;0")&amp;"銭"</f>
        <v>0円0銭</v>
      </c>
      <c r="AS52" s="198"/>
      <c r="AT52" s="198"/>
      <c r="AU52" s="198"/>
      <c r="AV52" s="198"/>
      <c r="AW52" s="198"/>
      <c r="AX52" s="198"/>
      <c r="AY52" s="365" t="s">
        <v>56</v>
      </c>
      <c r="AZ52" s="365"/>
      <c r="BA52" s="365"/>
      <c r="BB52" s="22"/>
      <c r="BC52" s="23"/>
      <c r="BF52" s="107"/>
      <c r="BG52" s="108"/>
      <c r="BH52" s="108"/>
      <c r="BI52" s="116"/>
    </row>
    <row r="53" spans="2:61" ht="12" customHeight="1" x14ac:dyDescent="0.5">
      <c r="B53" s="397" t="s">
        <v>57</v>
      </c>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206" t="str">
        <f>TEXT(ROUNDDOWN(ROUND(BI49,2),0),"#,##0")&amp;"円"&amp;TEXT((ROUND(BI49,2)-TRUNC(ROUND(BI49,2)))*100,"0;0")&amp;"銭"</f>
        <v>0円0銭</v>
      </c>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7"/>
      <c r="BF53" s="107"/>
      <c r="BG53" s="108"/>
      <c r="BH53" s="108"/>
      <c r="BI53" s="112"/>
    </row>
    <row r="54" spans="2:61" ht="12" customHeight="1" x14ac:dyDescent="0.5">
      <c r="B54" s="15"/>
      <c r="C54" s="16" t="s">
        <v>58</v>
      </c>
      <c r="D54" s="16"/>
      <c r="E54" s="16" t="s">
        <v>59</v>
      </c>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7"/>
      <c r="BF54" s="107"/>
      <c r="BG54" s="108"/>
      <c r="BH54" s="108"/>
      <c r="BI54" s="112"/>
    </row>
    <row r="55" spans="2:61" ht="12" customHeight="1" x14ac:dyDescent="0.5">
      <c r="B55" s="13"/>
      <c r="BC55" s="14"/>
      <c r="BF55" s="107">
        <v>31</v>
      </c>
      <c r="BG55" s="108" t="s">
        <v>185</v>
      </c>
      <c r="BH55" s="108" t="s">
        <v>186</v>
      </c>
      <c r="BI55" s="112">
        <f>IFERROR(F58/T58*0.6,0)</f>
        <v>0</v>
      </c>
    </row>
    <row r="56" spans="2:61" ht="12" customHeight="1" x14ac:dyDescent="0.5">
      <c r="B56" s="13"/>
      <c r="F56" s="1" t="s">
        <v>60</v>
      </c>
      <c r="T56" s="164" t="s">
        <v>61</v>
      </c>
      <c r="U56" s="164"/>
      <c r="V56" s="164"/>
      <c r="W56" s="164"/>
      <c r="X56" s="164"/>
      <c r="Y56" s="164"/>
      <c r="Z56" s="164"/>
      <c r="BC56" s="14"/>
      <c r="BF56" s="107">
        <v>32</v>
      </c>
      <c r="BG56" s="108" t="s">
        <v>185</v>
      </c>
      <c r="BH56" s="108" t="s">
        <v>187</v>
      </c>
      <c r="BI56" s="112">
        <f>IFERROR(K62/T62,0)</f>
        <v>0</v>
      </c>
    </row>
    <row r="57" spans="2:61" ht="12" customHeight="1" x14ac:dyDescent="0.5">
      <c r="B57" s="13"/>
      <c r="F57" s="1" t="s">
        <v>62</v>
      </c>
      <c r="T57" s="164"/>
      <c r="U57" s="164"/>
      <c r="V57" s="164"/>
      <c r="W57" s="164"/>
      <c r="X57" s="164"/>
      <c r="Y57" s="164"/>
      <c r="Z57" s="164"/>
      <c r="BC57" s="14"/>
      <c r="BF57" s="107">
        <v>33</v>
      </c>
      <c r="BG57" s="108" t="s">
        <v>185</v>
      </c>
      <c r="BH57" s="108" t="s">
        <v>188</v>
      </c>
      <c r="BI57" s="112">
        <f>IFERROR(BI48+BI55+BI56,0)</f>
        <v>0</v>
      </c>
    </row>
    <row r="58" spans="2:61" ht="12" customHeight="1" x14ac:dyDescent="0.5">
      <c r="B58" s="13"/>
      <c r="F58" s="184">
        <f>SUMIF(BI25:BI45,"TRUE",AL25:AT45)</f>
        <v>0</v>
      </c>
      <c r="G58" s="184"/>
      <c r="H58" s="184"/>
      <c r="I58" s="184"/>
      <c r="J58" s="184"/>
      <c r="K58" s="184"/>
      <c r="L58" s="184"/>
      <c r="M58" s="184"/>
      <c r="N58" s="184"/>
      <c r="O58" s="184"/>
      <c r="P58" s="184"/>
      <c r="Q58" s="184"/>
      <c r="R58" s="163" t="s">
        <v>52</v>
      </c>
      <c r="S58" s="164"/>
      <c r="T58" s="168">
        <f>AL20</f>
        <v>0</v>
      </c>
      <c r="U58" s="168"/>
      <c r="V58" s="168"/>
      <c r="W58" s="168"/>
      <c r="X58" s="168"/>
      <c r="Y58" s="168"/>
      <c r="Z58" s="168"/>
      <c r="AA58" s="163" t="s">
        <v>63</v>
      </c>
      <c r="AB58" s="164"/>
      <c r="AC58" s="169">
        <v>60</v>
      </c>
      <c r="AD58" s="169"/>
      <c r="AE58" s="169"/>
      <c r="AF58" s="163" t="s">
        <v>53</v>
      </c>
      <c r="AG58" s="164"/>
      <c r="AH58" s="165" t="str">
        <f>TEXT(ROUNDDOWN(ROUND(BI55,2),0),"#,##0")&amp;"円"&amp;TEXT((ROUND(BI55,2)-TRUNC(ROUND(BI55,2)))*100,"0;0")&amp;"銭"</f>
        <v>0円0銭</v>
      </c>
      <c r="AI58" s="165"/>
      <c r="AJ58" s="165"/>
      <c r="AK58" s="165"/>
      <c r="AL58" s="165"/>
      <c r="AM58" s="165"/>
      <c r="AN58" s="165"/>
      <c r="AO58" s="332" t="s">
        <v>64</v>
      </c>
      <c r="AP58" s="332"/>
      <c r="AQ58" s="332"/>
      <c r="BC58" s="14"/>
      <c r="BF58" s="107"/>
      <c r="BG58" s="108"/>
      <c r="BH58" s="108"/>
      <c r="BI58" s="112"/>
    </row>
    <row r="59" spans="2:61" ht="12" customHeight="1" x14ac:dyDescent="0.5">
      <c r="B59" s="13"/>
      <c r="F59" s="184"/>
      <c r="G59" s="184"/>
      <c r="H59" s="184"/>
      <c r="I59" s="184"/>
      <c r="J59" s="184"/>
      <c r="K59" s="184"/>
      <c r="L59" s="184"/>
      <c r="M59" s="184"/>
      <c r="N59" s="184"/>
      <c r="O59" s="184"/>
      <c r="P59" s="184"/>
      <c r="Q59" s="184"/>
      <c r="R59" s="164"/>
      <c r="S59" s="164"/>
      <c r="T59" s="168"/>
      <c r="U59" s="168"/>
      <c r="V59" s="168"/>
      <c r="W59" s="168"/>
      <c r="X59" s="168"/>
      <c r="Y59" s="168"/>
      <c r="Z59" s="168"/>
      <c r="AA59" s="164"/>
      <c r="AB59" s="164"/>
      <c r="AC59" s="164">
        <v>100</v>
      </c>
      <c r="AD59" s="164"/>
      <c r="AE59" s="164"/>
      <c r="AF59" s="164"/>
      <c r="AG59" s="164"/>
      <c r="AH59" s="165"/>
      <c r="AI59" s="165"/>
      <c r="AJ59" s="165"/>
      <c r="AK59" s="165"/>
      <c r="AL59" s="165"/>
      <c r="AM59" s="165"/>
      <c r="AN59" s="165"/>
      <c r="AO59" s="332"/>
      <c r="AP59" s="332"/>
      <c r="AQ59" s="332"/>
      <c r="BC59" s="14"/>
      <c r="BF59" s="107"/>
      <c r="BG59" s="108"/>
      <c r="BH59" s="108"/>
      <c r="BI59" s="112"/>
    </row>
    <row r="60" spans="2:61" ht="12" customHeight="1" x14ac:dyDescent="0.5">
      <c r="B60" s="13"/>
      <c r="AH60" s="3"/>
      <c r="AI60" s="3"/>
      <c r="AJ60" s="3"/>
      <c r="AK60" s="3"/>
      <c r="AL60" s="3"/>
      <c r="AM60" s="3"/>
      <c r="AN60" s="3"/>
      <c r="BC60" s="14"/>
      <c r="BF60" s="107"/>
      <c r="BG60" s="108"/>
      <c r="BH60" s="108"/>
      <c r="BI60" s="112"/>
    </row>
    <row r="61" spans="2:61" ht="12" customHeight="1" x14ac:dyDescent="0.5">
      <c r="B61" s="13"/>
      <c r="Q61" s="3" t="s">
        <v>65</v>
      </c>
      <c r="T61" s="164" t="s">
        <v>51</v>
      </c>
      <c r="U61" s="164"/>
      <c r="V61" s="164"/>
      <c r="W61" s="164"/>
      <c r="X61" s="164"/>
      <c r="Y61" s="164"/>
      <c r="Z61" s="164"/>
      <c r="AH61" s="3"/>
      <c r="AI61" s="3"/>
      <c r="AJ61" s="3"/>
      <c r="AK61" s="3"/>
      <c r="AL61" s="3"/>
      <c r="AM61" s="3"/>
      <c r="AN61" s="3"/>
      <c r="BC61" s="14"/>
      <c r="BF61" s="107"/>
      <c r="BG61" s="108"/>
      <c r="BH61" s="108"/>
      <c r="BI61" s="112"/>
    </row>
    <row r="62" spans="2:61" ht="12" customHeight="1" x14ac:dyDescent="0.5">
      <c r="B62" s="21"/>
      <c r="C62" s="22"/>
      <c r="D62" s="22"/>
      <c r="E62" s="22"/>
      <c r="F62" s="22"/>
      <c r="G62" s="22"/>
      <c r="H62" s="22"/>
      <c r="I62" s="22"/>
      <c r="J62" s="22"/>
      <c r="K62" s="437">
        <f>AL46-F58</f>
        <v>0</v>
      </c>
      <c r="L62" s="437"/>
      <c r="M62" s="437"/>
      <c r="N62" s="437"/>
      <c r="O62" s="437"/>
      <c r="P62" s="437"/>
      <c r="Q62" s="437"/>
      <c r="R62" s="195" t="s">
        <v>52</v>
      </c>
      <c r="S62" s="196"/>
      <c r="T62" s="197" t="e">
        <f>AL19</f>
        <v>#NUM!</v>
      </c>
      <c r="U62" s="197"/>
      <c r="V62" s="197"/>
      <c r="W62" s="197"/>
      <c r="X62" s="197"/>
      <c r="Y62" s="197"/>
      <c r="Z62" s="197"/>
      <c r="AA62" s="22"/>
      <c r="AB62" s="22"/>
      <c r="AC62" s="22"/>
      <c r="AD62" s="22"/>
      <c r="AE62" s="22"/>
      <c r="AF62" s="195" t="s">
        <v>53</v>
      </c>
      <c r="AG62" s="195"/>
      <c r="AH62" s="198" t="str">
        <f>TEXT(ROUNDDOWN(ROUND(BI56,2),0),"#,##0")&amp;"円"&amp;TEXT((ROUND(BI56,2)-TRUNC(ROUND(BI56,2)))*100,"0;0")&amp;"銭"</f>
        <v>0円0銭</v>
      </c>
      <c r="AI62" s="198"/>
      <c r="AJ62" s="198"/>
      <c r="AK62" s="198"/>
      <c r="AL62" s="198"/>
      <c r="AM62" s="198"/>
      <c r="AN62" s="198"/>
      <c r="AO62" s="22" t="s">
        <v>66</v>
      </c>
      <c r="AP62" s="22"/>
      <c r="AQ62" s="22"/>
      <c r="AR62" s="22"/>
      <c r="AS62" s="22"/>
      <c r="AT62" s="22"/>
      <c r="AU62" s="22"/>
      <c r="AV62" s="22"/>
      <c r="AW62" s="22"/>
      <c r="AX62" s="22"/>
      <c r="AY62" s="22"/>
      <c r="AZ62" s="22"/>
      <c r="BA62" s="22"/>
      <c r="BB62" s="22"/>
      <c r="BC62" s="23"/>
      <c r="BF62" s="107"/>
      <c r="BG62" s="108"/>
      <c r="BH62" s="108"/>
      <c r="BI62" s="112"/>
    </row>
    <row r="63" spans="2:61" ht="12" customHeight="1" x14ac:dyDescent="0.5">
      <c r="B63" s="471" t="s">
        <v>67</v>
      </c>
      <c r="C63" s="434"/>
      <c r="D63" s="434"/>
      <c r="E63" s="434"/>
      <c r="F63" s="434"/>
      <c r="G63" s="434"/>
      <c r="H63" s="434"/>
      <c r="I63" s="434"/>
      <c r="J63" s="434"/>
      <c r="K63" s="434"/>
      <c r="L63" s="434"/>
      <c r="M63" s="434"/>
      <c r="N63" s="434"/>
      <c r="O63" s="434"/>
      <c r="P63" s="434"/>
      <c r="Q63" s="434"/>
      <c r="R63" s="434"/>
      <c r="S63" s="434"/>
      <c r="T63" s="434"/>
      <c r="U63" s="434"/>
      <c r="V63" s="434"/>
      <c r="W63" s="434"/>
      <c r="X63" s="434"/>
      <c r="Y63" s="434"/>
      <c r="Z63" s="434"/>
      <c r="AA63" s="434"/>
      <c r="AB63" s="434"/>
      <c r="AC63" s="394" t="str">
        <f>TEXT(ROUNDDOWN(ROUND(BI57,2),0),"#,##0")&amp;"円"&amp;TEXT((ROUND(BI57,2)-TRUNC(ROUND(BI57,2)))*100,"0;0")&amp;"銭"</f>
        <v>0円0銭</v>
      </c>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4"/>
      <c r="BC63" s="395"/>
      <c r="BF63" s="107"/>
      <c r="BG63" s="108"/>
      <c r="BH63" s="108"/>
      <c r="BI63" s="112"/>
    </row>
    <row r="64" spans="2:61" ht="12" customHeight="1" x14ac:dyDescent="0.5">
      <c r="B64" s="15"/>
      <c r="C64" s="16" t="s">
        <v>68</v>
      </c>
      <c r="D64" s="16"/>
      <c r="E64" s="16" t="s">
        <v>69</v>
      </c>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7"/>
      <c r="BF64" s="107">
        <v>34</v>
      </c>
      <c r="BG64" s="108" t="s">
        <v>189</v>
      </c>
      <c r="BH64" s="108" t="s">
        <v>299</v>
      </c>
      <c r="BI64" s="112">
        <f>IFERROR(((E67*5/365)+(M67/U67))*AD67-AL67,0)</f>
        <v>0</v>
      </c>
    </row>
    <row r="65" spans="2:61" ht="12" customHeight="1" x14ac:dyDescent="0.5">
      <c r="B65" s="13"/>
      <c r="D65" s="145" t="s">
        <v>248</v>
      </c>
      <c r="F65" s="1" t="e">
        <f>TEXT(MONTH(K17),"[&lt;10][DBNum3]0;0")&amp;"月分"</f>
        <v>#NUM!</v>
      </c>
      <c r="BC65" s="14"/>
      <c r="BF65" s="148">
        <v>58</v>
      </c>
      <c r="BG65" s="108" t="s">
        <v>189</v>
      </c>
      <c r="BH65" s="108" t="s">
        <v>300</v>
      </c>
      <c r="BI65" s="112">
        <f>IFERROR(((E72*5/365)+(M72/U72))*AD72-AL72,0)</f>
        <v>0</v>
      </c>
    </row>
    <row r="66" spans="2:61" ht="12" customHeight="1" x14ac:dyDescent="0.5">
      <c r="B66" s="13"/>
      <c r="E66" s="178" t="s">
        <v>70</v>
      </c>
      <c r="F66" s="178"/>
      <c r="G66" s="178"/>
      <c r="H66" s="178"/>
      <c r="I66" s="178"/>
      <c r="J66" s="178"/>
      <c r="K66" s="178"/>
      <c r="M66" s="178" t="s">
        <v>71</v>
      </c>
      <c r="N66" s="178"/>
      <c r="O66" s="178"/>
      <c r="P66" s="178"/>
      <c r="Q66" s="178"/>
      <c r="R66" s="178"/>
      <c r="S66" s="178"/>
      <c r="U66" s="178" t="s">
        <v>72</v>
      </c>
      <c r="V66" s="178"/>
      <c r="W66" s="178"/>
      <c r="X66" s="178"/>
      <c r="Y66" s="178"/>
      <c r="Z66" s="178"/>
      <c r="AA66" s="178"/>
      <c r="AB66" s="8"/>
      <c r="AD66" s="164" t="s">
        <v>73</v>
      </c>
      <c r="AE66" s="164"/>
      <c r="AF66" s="164"/>
      <c r="AG66" s="164"/>
      <c r="AH66" s="164"/>
      <c r="AI66" s="164"/>
      <c r="AJ66" s="164"/>
      <c r="AL66" s="178" t="s">
        <v>74</v>
      </c>
      <c r="AM66" s="178"/>
      <c r="AN66" s="178"/>
      <c r="AO66" s="178"/>
      <c r="AP66" s="178"/>
      <c r="AQ66" s="178"/>
      <c r="AR66" s="178"/>
      <c r="BC66" s="14"/>
      <c r="BF66" s="148">
        <v>59</v>
      </c>
      <c r="BG66" s="108" t="s">
        <v>189</v>
      </c>
      <c r="BH66" s="108" t="s">
        <v>301</v>
      </c>
      <c r="BI66" s="112">
        <f>IFERROR(((E77*5/365)+(M77/U77))*AD77-AL77,0)</f>
        <v>0</v>
      </c>
    </row>
    <row r="67" spans="2:61" ht="12" customHeight="1" x14ac:dyDescent="0.5">
      <c r="B67" s="13"/>
      <c r="E67" s="189" t="str">
        <f>IF(K21&gt;0,AF52,"")</f>
        <v/>
      </c>
      <c r="F67" s="189"/>
      <c r="G67" s="189"/>
      <c r="H67" s="189"/>
      <c r="I67" s="189"/>
      <c r="J67" s="4" t="s">
        <v>63</v>
      </c>
      <c r="K67" s="5" t="s">
        <v>75</v>
      </c>
      <c r="L67" s="163" t="s">
        <v>76</v>
      </c>
      <c r="M67" s="341"/>
      <c r="N67" s="341"/>
      <c r="O67" s="341"/>
      <c r="P67" s="341"/>
      <c r="Q67" s="341"/>
      <c r="R67" s="341"/>
      <c r="S67" s="341"/>
      <c r="T67" s="163" t="s">
        <v>52</v>
      </c>
      <c r="U67" s="393"/>
      <c r="V67" s="393"/>
      <c r="W67" s="393"/>
      <c r="X67" s="393"/>
      <c r="Y67" s="393"/>
      <c r="Z67" s="393"/>
      <c r="AA67" s="393"/>
      <c r="AB67" s="2"/>
      <c r="AC67" s="163" t="s">
        <v>63</v>
      </c>
      <c r="AD67" s="192" t="str">
        <f>IF(K21&gt;0,K21,"")</f>
        <v/>
      </c>
      <c r="AE67" s="192"/>
      <c r="AF67" s="192"/>
      <c r="AG67" s="192"/>
      <c r="AH67" s="192"/>
      <c r="AI67" s="192"/>
      <c r="AJ67" s="192"/>
      <c r="AK67" s="163" t="s">
        <v>77</v>
      </c>
      <c r="AL67" s="341"/>
      <c r="AM67" s="341"/>
      <c r="AN67" s="341"/>
      <c r="AO67" s="341"/>
      <c r="AP67" s="341"/>
      <c r="AQ67" s="341"/>
      <c r="AR67" s="341"/>
      <c r="AS67" s="163" t="s">
        <v>53</v>
      </c>
      <c r="AT67" s="182" t="str">
        <f>IF(K21&gt;0,TEXT(ROUNDDOWN(ROUND(BI64,2),0),"#,##0")&amp;"円"&amp;TEXT((ROUND(BI64,2)-TRUNC(ROUND(BI64,2)))*100,"0;0")&amp;"銭","")</f>
        <v/>
      </c>
      <c r="AU67" s="182"/>
      <c r="AV67" s="182"/>
      <c r="AW67" s="182"/>
      <c r="AX67" s="182"/>
      <c r="AY67" s="182"/>
      <c r="AZ67" s="182"/>
      <c r="BA67" s="332" t="s">
        <v>295</v>
      </c>
      <c r="BB67" s="332"/>
      <c r="BC67" s="350"/>
      <c r="BF67" s="148">
        <v>60</v>
      </c>
      <c r="BG67" s="108" t="s">
        <v>189</v>
      </c>
      <c r="BH67" s="108" t="s">
        <v>190</v>
      </c>
      <c r="BI67" s="112">
        <f>IFERROR(BI64+BI65+BI66,0)</f>
        <v>0</v>
      </c>
    </row>
    <row r="68" spans="2:61" ht="12" customHeight="1" x14ac:dyDescent="0.5">
      <c r="B68" s="13"/>
      <c r="E68" s="164">
        <v>365</v>
      </c>
      <c r="F68" s="164"/>
      <c r="G68" s="164"/>
      <c r="H68" s="164"/>
      <c r="I68" s="164"/>
      <c r="J68" s="164"/>
      <c r="K68" s="164"/>
      <c r="L68" s="163"/>
      <c r="M68" s="341"/>
      <c r="N68" s="341"/>
      <c r="O68" s="341"/>
      <c r="P68" s="341"/>
      <c r="Q68" s="341"/>
      <c r="R68" s="341"/>
      <c r="S68" s="341"/>
      <c r="T68" s="163"/>
      <c r="U68" s="393"/>
      <c r="V68" s="393"/>
      <c r="W68" s="393"/>
      <c r="X68" s="393"/>
      <c r="Y68" s="393"/>
      <c r="Z68" s="393"/>
      <c r="AA68" s="393"/>
      <c r="AB68" s="2"/>
      <c r="AC68" s="163"/>
      <c r="AD68" s="192"/>
      <c r="AE68" s="192"/>
      <c r="AF68" s="192"/>
      <c r="AG68" s="192"/>
      <c r="AH68" s="192"/>
      <c r="AI68" s="192"/>
      <c r="AJ68" s="192"/>
      <c r="AK68" s="163"/>
      <c r="AL68" s="341"/>
      <c r="AM68" s="341"/>
      <c r="AN68" s="341"/>
      <c r="AO68" s="341"/>
      <c r="AP68" s="341"/>
      <c r="AQ68" s="341"/>
      <c r="AR68" s="341"/>
      <c r="AS68" s="163"/>
      <c r="AT68" s="182"/>
      <c r="AU68" s="182"/>
      <c r="AV68" s="182"/>
      <c r="AW68" s="182"/>
      <c r="AX68" s="182"/>
      <c r="AY68" s="182"/>
      <c r="AZ68" s="182"/>
      <c r="BA68" s="332"/>
      <c r="BB68" s="332"/>
      <c r="BC68" s="350"/>
      <c r="BF68" s="148">
        <v>35</v>
      </c>
      <c r="BG68" s="108" t="s">
        <v>189</v>
      </c>
      <c r="BH68" s="108" t="s">
        <v>191</v>
      </c>
      <c r="BI68" s="112" t="str">
        <f>AT81</f>
        <v/>
      </c>
    </row>
    <row r="69" spans="2:61" ht="12" customHeight="1" x14ac:dyDescent="0.5">
      <c r="B69" s="13"/>
      <c r="BC69" s="14"/>
      <c r="BF69" s="107">
        <v>36</v>
      </c>
      <c r="BG69" s="108" t="s">
        <v>189</v>
      </c>
      <c r="BH69" s="108" t="s">
        <v>192</v>
      </c>
      <c r="BI69" s="112">
        <f>IFERROR(BI67+BI68,0)</f>
        <v>0</v>
      </c>
    </row>
    <row r="70" spans="2:61" ht="12" customHeight="1" x14ac:dyDescent="0.5">
      <c r="B70" s="13"/>
      <c r="D70" s="145" t="s">
        <v>249</v>
      </c>
      <c r="F70" s="1" t="e">
        <f>TEXT(MONTH(T17),"[&lt;10][DBNum3]0;0")&amp;"月分"</f>
        <v>#NUM!</v>
      </c>
      <c r="BC70" s="14"/>
      <c r="BF70" s="107">
        <v>37</v>
      </c>
      <c r="BG70" s="108" t="s">
        <v>189</v>
      </c>
      <c r="BH70" s="108" t="s">
        <v>193</v>
      </c>
      <c r="BI70" s="112">
        <f>IFERROR(((E84*5/365)*M84+V84-BI69)/(M87-V87),0)</f>
        <v>0</v>
      </c>
    </row>
    <row r="71" spans="2:61" ht="12" customHeight="1" x14ac:dyDescent="0.5">
      <c r="B71" s="13"/>
      <c r="E71" s="178" t="s">
        <v>70</v>
      </c>
      <c r="F71" s="178"/>
      <c r="G71" s="178"/>
      <c r="H71" s="178"/>
      <c r="I71" s="178"/>
      <c r="J71" s="178"/>
      <c r="K71" s="178"/>
      <c r="M71" s="178" t="s">
        <v>71</v>
      </c>
      <c r="N71" s="178"/>
      <c r="O71" s="178"/>
      <c r="P71" s="178"/>
      <c r="Q71" s="178"/>
      <c r="R71" s="178"/>
      <c r="S71" s="178"/>
      <c r="U71" s="178" t="s">
        <v>72</v>
      </c>
      <c r="V71" s="178"/>
      <c r="W71" s="178"/>
      <c r="X71" s="178"/>
      <c r="Y71" s="178"/>
      <c r="Z71" s="178"/>
      <c r="AA71" s="178"/>
      <c r="AB71" s="8"/>
      <c r="AD71" s="164" t="s">
        <v>73</v>
      </c>
      <c r="AE71" s="164"/>
      <c r="AF71" s="164"/>
      <c r="AG71" s="164"/>
      <c r="AH71" s="164"/>
      <c r="AI71" s="164"/>
      <c r="AJ71" s="164"/>
      <c r="AL71" s="178" t="s">
        <v>74</v>
      </c>
      <c r="AM71" s="178"/>
      <c r="AN71" s="178"/>
      <c r="AO71" s="178"/>
      <c r="AP71" s="178"/>
      <c r="AQ71" s="178"/>
      <c r="AR71" s="178"/>
      <c r="BC71" s="14"/>
      <c r="BF71" s="107"/>
      <c r="BG71" s="108"/>
      <c r="BH71" s="108"/>
      <c r="BI71" s="112"/>
    </row>
    <row r="72" spans="2:61" ht="12" customHeight="1" x14ac:dyDescent="0.5">
      <c r="B72" s="13"/>
      <c r="E72" s="189" t="str">
        <f>IF(T21&gt;0,AF52,"")</f>
        <v/>
      </c>
      <c r="F72" s="189"/>
      <c r="G72" s="189"/>
      <c r="H72" s="189"/>
      <c r="I72" s="189"/>
      <c r="J72" s="4" t="s">
        <v>63</v>
      </c>
      <c r="K72" s="5" t="s">
        <v>75</v>
      </c>
      <c r="L72" s="163" t="s">
        <v>76</v>
      </c>
      <c r="M72" s="341"/>
      <c r="N72" s="341"/>
      <c r="O72" s="341"/>
      <c r="P72" s="341"/>
      <c r="Q72" s="341"/>
      <c r="R72" s="341"/>
      <c r="S72" s="341"/>
      <c r="T72" s="163" t="s">
        <v>52</v>
      </c>
      <c r="U72" s="393"/>
      <c r="V72" s="393"/>
      <c r="W72" s="393"/>
      <c r="X72" s="393"/>
      <c r="Y72" s="393"/>
      <c r="Z72" s="393"/>
      <c r="AA72" s="393"/>
      <c r="AB72" s="2"/>
      <c r="AC72" s="163" t="s">
        <v>63</v>
      </c>
      <c r="AD72" s="192" t="str">
        <f>IF(T21&gt;0,T21,"")</f>
        <v/>
      </c>
      <c r="AE72" s="192"/>
      <c r="AF72" s="192"/>
      <c r="AG72" s="192"/>
      <c r="AH72" s="192"/>
      <c r="AI72" s="192"/>
      <c r="AJ72" s="192"/>
      <c r="AK72" s="163" t="s">
        <v>77</v>
      </c>
      <c r="AL72" s="341"/>
      <c r="AM72" s="341"/>
      <c r="AN72" s="341"/>
      <c r="AO72" s="341"/>
      <c r="AP72" s="341"/>
      <c r="AQ72" s="341"/>
      <c r="AR72" s="341"/>
      <c r="AS72" s="163" t="s">
        <v>53</v>
      </c>
      <c r="AT72" s="182" t="str">
        <f>IF(T21&gt;0,TEXT(ROUNDDOWN(ROUND(BI65,2),0),"#,##0")&amp;"円"&amp;TEXT((ROUND(BI65,2)-TRUNC(ROUND(BI65,2)))*100,"0;0")&amp;"銭","")</f>
        <v/>
      </c>
      <c r="AU72" s="182"/>
      <c r="AV72" s="182"/>
      <c r="AW72" s="182"/>
      <c r="AX72" s="182"/>
      <c r="AY72" s="182"/>
      <c r="AZ72" s="182"/>
      <c r="BA72" s="332" t="s">
        <v>296</v>
      </c>
      <c r="BB72" s="332"/>
      <c r="BC72" s="350"/>
      <c r="BF72" s="107"/>
      <c r="BG72" s="108"/>
      <c r="BH72" s="108"/>
      <c r="BI72" s="112"/>
    </row>
    <row r="73" spans="2:61" ht="12" customHeight="1" x14ac:dyDescent="0.5">
      <c r="B73" s="13"/>
      <c r="E73" s="164">
        <v>365</v>
      </c>
      <c r="F73" s="164"/>
      <c r="G73" s="164"/>
      <c r="H73" s="164"/>
      <c r="I73" s="164"/>
      <c r="J73" s="164"/>
      <c r="K73" s="164"/>
      <c r="L73" s="163"/>
      <c r="M73" s="341"/>
      <c r="N73" s="341"/>
      <c r="O73" s="341"/>
      <c r="P73" s="341"/>
      <c r="Q73" s="341"/>
      <c r="R73" s="341"/>
      <c r="S73" s="341"/>
      <c r="T73" s="163"/>
      <c r="U73" s="393"/>
      <c r="V73" s="393"/>
      <c r="W73" s="393"/>
      <c r="X73" s="393"/>
      <c r="Y73" s="393"/>
      <c r="Z73" s="393"/>
      <c r="AA73" s="393"/>
      <c r="AB73" s="2"/>
      <c r="AC73" s="163"/>
      <c r="AD73" s="192"/>
      <c r="AE73" s="192"/>
      <c r="AF73" s="192"/>
      <c r="AG73" s="192"/>
      <c r="AH73" s="192"/>
      <c r="AI73" s="192"/>
      <c r="AJ73" s="192"/>
      <c r="AK73" s="163"/>
      <c r="AL73" s="341"/>
      <c r="AM73" s="341"/>
      <c r="AN73" s="341"/>
      <c r="AO73" s="341"/>
      <c r="AP73" s="341"/>
      <c r="AQ73" s="341"/>
      <c r="AR73" s="341"/>
      <c r="AS73" s="163"/>
      <c r="AT73" s="182"/>
      <c r="AU73" s="182"/>
      <c r="AV73" s="182"/>
      <c r="AW73" s="182"/>
      <c r="AX73" s="182"/>
      <c r="AY73" s="182"/>
      <c r="AZ73" s="182"/>
      <c r="BA73" s="332"/>
      <c r="BB73" s="332"/>
      <c r="BC73" s="350"/>
      <c r="BF73" s="107"/>
      <c r="BG73" s="108"/>
      <c r="BH73" s="108"/>
      <c r="BI73" s="112"/>
    </row>
    <row r="74" spans="2:61" ht="12" customHeight="1" x14ac:dyDescent="0.5">
      <c r="B74" s="13"/>
      <c r="BC74" s="14"/>
      <c r="BF74" s="107"/>
      <c r="BG74" s="108"/>
      <c r="BH74" s="108"/>
      <c r="BI74" s="112"/>
    </row>
    <row r="75" spans="2:61" ht="12" customHeight="1" x14ac:dyDescent="0.5">
      <c r="B75" s="13"/>
      <c r="D75" s="145" t="s">
        <v>250</v>
      </c>
      <c r="F75" s="1" t="e">
        <f>TEXT(MONTH(AC17),"[&lt;10][DBNum3]0;0")&amp;"月分"</f>
        <v>#NUM!</v>
      </c>
      <c r="BC75" s="14"/>
      <c r="BF75" s="107"/>
      <c r="BG75" s="108"/>
      <c r="BH75" s="108"/>
      <c r="BI75" s="119"/>
    </row>
    <row r="76" spans="2:61" ht="12" customHeight="1" x14ac:dyDescent="0.5">
      <c r="B76" s="13"/>
      <c r="E76" s="178" t="s">
        <v>70</v>
      </c>
      <c r="F76" s="178"/>
      <c r="G76" s="178"/>
      <c r="H76" s="178"/>
      <c r="I76" s="178"/>
      <c r="J76" s="178"/>
      <c r="K76" s="178"/>
      <c r="M76" s="178" t="s">
        <v>71</v>
      </c>
      <c r="N76" s="178"/>
      <c r="O76" s="178"/>
      <c r="P76" s="178"/>
      <c r="Q76" s="178"/>
      <c r="R76" s="178"/>
      <c r="S76" s="178"/>
      <c r="U76" s="178" t="s">
        <v>72</v>
      </c>
      <c r="V76" s="178"/>
      <c r="W76" s="178"/>
      <c r="X76" s="178"/>
      <c r="Y76" s="178"/>
      <c r="Z76" s="178"/>
      <c r="AA76" s="178"/>
      <c r="AB76" s="8"/>
      <c r="AD76" s="164" t="s">
        <v>73</v>
      </c>
      <c r="AE76" s="164"/>
      <c r="AF76" s="164"/>
      <c r="AG76" s="164"/>
      <c r="AH76" s="164"/>
      <c r="AI76" s="164"/>
      <c r="AJ76" s="164"/>
      <c r="AL76" s="178" t="s">
        <v>74</v>
      </c>
      <c r="AM76" s="178"/>
      <c r="AN76" s="178"/>
      <c r="AO76" s="178"/>
      <c r="AP76" s="178"/>
      <c r="AQ76" s="178"/>
      <c r="AR76" s="178"/>
      <c r="BC76" s="14"/>
      <c r="BF76" s="107"/>
      <c r="BG76" s="108"/>
      <c r="BH76" s="108"/>
      <c r="BI76" s="112"/>
    </row>
    <row r="77" spans="2:61" ht="12" customHeight="1" x14ac:dyDescent="0.5">
      <c r="B77" s="13"/>
      <c r="E77" s="189" t="str">
        <f>IF(AC21&gt;0,AF52,"")</f>
        <v/>
      </c>
      <c r="F77" s="189"/>
      <c r="G77" s="189"/>
      <c r="H77" s="189"/>
      <c r="I77" s="189"/>
      <c r="J77" s="4" t="s">
        <v>63</v>
      </c>
      <c r="K77" s="5" t="s">
        <v>75</v>
      </c>
      <c r="L77" s="163" t="s">
        <v>76</v>
      </c>
      <c r="M77" s="341"/>
      <c r="N77" s="341"/>
      <c r="O77" s="341"/>
      <c r="P77" s="341"/>
      <c r="Q77" s="341"/>
      <c r="R77" s="341"/>
      <c r="S77" s="341"/>
      <c r="T77" s="163" t="s">
        <v>52</v>
      </c>
      <c r="U77" s="393"/>
      <c r="V77" s="393"/>
      <c r="W77" s="393"/>
      <c r="X77" s="393"/>
      <c r="Y77" s="393"/>
      <c r="Z77" s="393"/>
      <c r="AA77" s="393"/>
      <c r="AB77" s="2"/>
      <c r="AC77" s="163" t="s">
        <v>63</v>
      </c>
      <c r="AD77" s="192" t="str">
        <f>IF(AC21&gt;0,AC21,"")</f>
        <v/>
      </c>
      <c r="AE77" s="192"/>
      <c r="AF77" s="192"/>
      <c r="AG77" s="192"/>
      <c r="AH77" s="192"/>
      <c r="AI77" s="192"/>
      <c r="AJ77" s="192"/>
      <c r="AK77" s="163" t="s">
        <v>77</v>
      </c>
      <c r="AL77" s="341"/>
      <c r="AM77" s="341"/>
      <c r="AN77" s="341"/>
      <c r="AO77" s="341"/>
      <c r="AP77" s="341"/>
      <c r="AQ77" s="341"/>
      <c r="AR77" s="341"/>
      <c r="AS77" s="163" t="s">
        <v>53</v>
      </c>
      <c r="AT77" s="182" t="str">
        <f>IF(AC21&gt;0,TEXT(ROUNDDOWN(ROUND(BI66,2),0),"#,##0")&amp;"円"&amp;TEXT((ROUND(BI66,2)-TRUNC(ROUND(BI66,2)))*100,"0;0")&amp;"銭","")</f>
        <v/>
      </c>
      <c r="AU77" s="182"/>
      <c r="AV77" s="182"/>
      <c r="AW77" s="182"/>
      <c r="AX77" s="182"/>
      <c r="AY77" s="182"/>
      <c r="AZ77" s="182"/>
      <c r="BA77" s="332" t="s">
        <v>297</v>
      </c>
      <c r="BB77" s="332"/>
      <c r="BC77" s="350"/>
      <c r="BF77" s="107"/>
      <c r="BG77" s="108"/>
      <c r="BH77" s="108"/>
      <c r="BI77" s="112"/>
    </row>
    <row r="78" spans="2:61" ht="12" customHeight="1" x14ac:dyDescent="0.5">
      <c r="B78" s="13"/>
      <c r="E78" s="164">
        <v>365</v>
      </c>
      <c r="F78" s="164"/>
      <c r="G78" s="164"/>
      <c r="H78" s="164"/>
      <c r="I78" s="164"/>
      <c r="J78" s="164"/>
      <c r="K78" s="164"/>
      <c r="L78" s="163"/>
      <c r="M78" s="341"/>
      <c r="N78" s="341"/>
      <c r="O78" s="341"/>
      <c r="P78" s="341"/>
      <c r="Q78" s="341"/>
      <c r="R78" s="341"/>
      <c r="S78" s="341"/>
      <c r="T78" s="163"/>
      <c r="U78" s="393"/>
      <c r="V78" s="393"/>
      <c r="W78" s="393"/>
      <c r="X78" s="393"/>
      <c r="Y78" s="393"/>
      <c r="Z78" s="393"/>
      <c r="AA78" s="393"/>
      <c r="AB78" s="2"/>
      <c r="AC78" s="163"/>
      <c r="AD78" s="192"/>
      <c r="AE78" s="192"/>
      <c r="AF78" s="192"/>
      <c r="AG78" s="192"/>
      <c r="AH78" s="192"/>
      <c r="AI78" s="192"/>
      <c r="AJ78" s="192"/>
      <c r="AK78" s="163"/>
      <c r="AL78" s="341"/>
      <c r="AM78" s="341"/>
      <c r="AN78" s="341"/>
      <c r="AO78" s="341"/>
      <c r="AP78" s="341"/>
      <c r="AQ78" s="341"/>
      <c r="AR78" s="341"/>
      <c r="AS78" s="163"/>
      <c r="AT78" s="182"/>
      <c r="AU78" s="182"/>
      <c r="AV78" s="182"/>
      <c r="AW78" s="182"/>
      <c r="AX78" s="182"/>
      <c r="AY78" s="182"/>
      <c r="AZ78" s="182"/>
      <c r="BA78" s="332"/>
      <c r="BB78" s="332"/>
      <c r="BC78" s="350"/>
      <c r="BF78" s="107"/>
      <c r="BG78" s="108"/>
      <c r="BH78" s="108"/>
      <c r="BI78" s="112"/>
    </row>
    <row r="79" spans="2:61" ht="12" customHeight="1" x14ac:dyDescent="0.5">
      <c r="B79" s="13"/>
      <c r="BC79" s="14"/>
      <c r="BF79" s="107"/>
      <c r="BG79" s="108"/>
      <c r="BH79" s="108"/>
      <c r="BI79" s="112"/>
    </row>
    <row r="80" spans="2:61" ht="12" customHeight="1" x14ac:dyDescent="0.5">
      <c r="B80" s="185" t="s">
        <v>298</v>
      </c>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t="str">
        <f>IF(AL21&gt;0,TEXT(ROUNDDOWN(ROUND(BI67,2),0),"#,##0")&amp;"円"&amp;TEXT((ROUND(BI67,2)-TRUNC(ROUND(BI67,2)))*100,"0;0")&amp;"銭","")</f>
        <v/>
      </c>
      <c r="AD80" s="186"/>
      <c r="AE80" s="186"/>
      <c r="AF80" s="186"/>
      <c r="AG80" s="186"/>
      <c r="AH80" s="186"/>
      <c r="AI80" s="186"/>
      <c r="AJ80" s="188" t="s">
        <v>78</v>
      </c>
      <c r="AK80" s="188"/>
      <c r="AL80" s="188"/>
      <c r="AM80" s="146"/>
      <c r="AN80" s="146"/>
      <c r="AO80" s="146"/>
      <c r="AP80" s="146"/>
      <c r="AQ80" s="146"/>
      <c r="AR80" s="146"/>
      <c r="AS80" s="146"/>
      <c r="AT80" s="146"/>
      <c r="AU80" s="146"/>
      <c r="AV80" s="146"/>
      <c r="AW80" s="146"/>
      <c r="AX80" s="146"/>
      <c r="AY80" s="146"/>
      <c r="AZ80" s="146"/>
      <c r="BA80" s="146"/>
      <c r="BB80" s="146"/>
      <c r="BC80" s="147"/>
      <c r="BF80" s="107"/>
      <c r="BG80" s="108"/>
      <c r="BH80" s="108"/>
      <c r="BI80" s="112"/>
    </row>
    <row r="81" spans="2:61" ht="12" customHeight="1" x14ac:dyDescent="0.5">
      <c r="B81" s="13"/>
      <c r="E81" s="1" t="s">
        <v>79</v>
      </c>
      <c r="AT81" s="184" t="str">
        <f>IF(AL21&gt;0,ROUNDDOWN(AU27,4),"")</f>
        <v/>
      </c>
      <c r="AU81" s="184"/>
      <c r="AV81" s="184"/>
      <c r="AW81" s="184"/>
      <c r="AX81" s="184"/>
      <c r="AY81" s="184"/>
      <c r="AZ81" s="184"/>
      <c r="BA81" s="332" t="s">
        <v>80</v>
      </c>
      <c r="BB81" s="332"/>
      <c r="BC81" s="350"/>
      <c r="BF81" s="107"/>
      <c r="BG81" s="108"/>
      <c r="BH81" s="108"/>
      <c r="BI81" s="112"/>
    </row>
    <row r="82" spans="2:61" ht="12" customHeight="1" x14ac:dyDescent="0.5">
      <c r="B82" s="438" t="s">
        <v>81</v>
      </c>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t="str">
        <f>IF(AL21&gt;0,TEXT(ROUNDDOWN(ROUND(BI69,2),0),"#,##0")&amp;"円"&amp;TEXT((ROUND(BI69,2)-TRUNC(ROUND(BI69,2)))*100,"0;0")&amp;"銭","")</f>
        <v/>
      </c>
      <c r="AD82" s="187"/>
      <c r="AE82" s="187"/>
      <c r="AF82" s="187"/>
      <c r="AG82" s="187"/>
      <c r="AH82" s="187"/>
      <c r="AI82" s="187"/>
      <c r="AJ82" s="470" t="s">
        <v>82</v>
      </c>
      <c r="AK82" s="470"/>
      <c r="AL82" s="470"/>
      <c r="AM82" s="26"/>
      <c r="AN82" s="26"/>
      <c r="AO82" s="26"/>
      <c r="AP82" s="26"/>
      <c r="AQ82" s="26"/>
      <c r="AR82" s="26"/>
      <c r="AS82" s="26"/>
      <c r="AT82" s="26"/>
      <c r="AU82" s="26"/>
      <c r="AV82" s="26"/>
      <c r="AW82" s="26"/>
      <c r="AX82" s="26"/>
      <c r="AY82" s="26"/>
      <c r="AZ82" s="26"/>
      <c r="BA82" s="26"/>
      <c r="BB82" s="26"/>
      <c r="BC82" s="38"/>
      <c r="BF82" s="107"/>
      <c r="BG82" s="108"/>
      <c r="BH82" s="108"/>
      <c r="BI82" s="112"/>
    </row>
    <row r="83" spans="2:61" ht="12" customHeight="1" x14ac:dyDescent="0.5">
      <c r="B83" s="13"/>
      <c r="E83" s="178" t="s">
        <v>70</v>
      </c>
      <c r="F83" s="178"/>
      <c r="G83" s="178"/>
      <c r="H83" s="178"/>
      <c r="I83" s="178"/>
      <c r="J83" s="178"/>
      <c r="K83" s="178"/>
      <c r="M83" s="164" t="s">
        <v>51</v>
      </c>
      <c r="N83" s="164"/>
      <c r="O83" s="164"/>
      <c r="P83" s="164"/>
      <c r="Q83" s="164"/>
      <c r="R83" s="164"/>
      <c r="S83" s="164"/>
      <c r="V83" s="164" t="s">
        <v>50</v>
      </c>
      <c r="W83" s="164"/>
      <c r="X83" s="164"/>
      <c r="Y83" s="164"/>
      <c r="Z83" s="164"/>
      <c r="AA83" s="164"/>
      <c r="AB83" s="164"/>
      <c r="AD83" s="164" t="s">
        <v>82</v>
      </c>
      <c r="AE83" s="164"/>
      <c r="AF83" s="164"/>
      <c r="AG83" s="164"/>
      <c r="AH83" s="164"/>
      <c r="AI83" s="164"/>
      <c r="AJ83" s="164"/>
      <c r="BC83" s="14"/>
      <c r="BF83" s="107"/>
      <c r="BG83" s="108"/>
      <c r="BH83" s="108"/>
      <c r="BI83" s="112"/>
    </row>
    <row r="84" spans="2:61" ht="12" customHeight="1" x14ac:dyDescent="0.5">
      <c r="B84" s="13"/>
      <c r="E84" s="181" t="str">
        <f>IF(AL21&gt;0,AF52,"")</f>
        <v/>
      </c>
      <c r="F84" s="181"/>
      <c r="G84" s="181"/>
      <c r="H84" s="181"/>
      <c r="I84" s="181"/>
      <c r="J84" s="4" t="s">
        <v>63</v>
      </c>
      <c r="K84" s="5" t="s">
        <v>75</v>
      </c>
      <c r="L84" s="163" t="s">
        <v>63</v>
      </c>
      <c r="M84" s="168" t="str">
        <f>IF(AL21&gt;0,AL19,"")</f>
        <v/>
      </c>
      <c r="N84" s="168"/>
      <c r="O84" s="168"/>
      <c r="P84" s="168"/>
      <c r="Q84" s="168"/>
      <c r="R84" s="168"/>
      <c r="S84" s="168"/>
      <c r="U84" s="164" t="s">
        <v>76</v>
      </c>
      <c r="V84" s="167" t="str">
        <f>IF(AL21&gt;0,AL46,"")</f>
        <v/>
      </c>
      <c r="W84" s="167"/>
      <c r="X84" s="167"/>
      <c r="Y84" s="167"/>
      <c r="Z84" s="167"/>
      <c r="AA84" s="167"/>
      <c r="AB84" s="167"/>
      <c r="AC84" s="164" t="s">
        <v>77</v>
      </c>
      <c r="AD84" s="164" t="str">
        <f>AC82</f>
        <v/>
      </c>
      <c r="AE84" s="164"/>
      <c r="AF84" s="164"/>
      <c r="AG84" s="164"/>
      <c r="AH84" s="164"/>
      <c r="AI84" s="164"/>
      <c r="AJ84" s="164"/>
      <c r="BC84" s="14"/>
      <c r="BF84" s="107"/>
      <c r="BG84" s="108"/>
      <c r="BH84" s="108"/>
      <c r="BI84" s="112"/>
    </row>
    <row r="85" spans="2:61" ht="12" customHeight="1" x14ac:dyDescent="0.5">
      <c r="B85" s="13"/>
      <c r="E85" s="169">
        <v>365</v>
      </c>
      <c r="F85" s="169"/>
      <c r="G85" s="169"/>
      <c r="H85" s="169"/>
      <c r="I85" s="169"/>
      <c r="J85" s="169"/>
      <c r="K85" s="169"/>
      <c r="L85" s="169"/>
      <c r="M85" s="166"/>
      <c r="N85" s="166"/>
      <c r="O85" s="166"/>
      <c r="P85" s="166"/>
      <c r="Q85" s="166"/>
      <c r="R85" s="166"/>
      <c r="S85" s="166"/>
      <c r="T85" s="6"/>
      <c r="U85" s="169"/>
      <c r="V85" s="180"/>
      <c r="W85" s="180"/>
      <c r="X85" s="180"/>
      <c r="Y85" s="180"/>
      <c r="Z85" s="180"/>
      <c r="AA85" s="180"/>
      <c r="AB85" s="180"/>
      <c r="AC85" s="169"/>
      <c r="AD85" s="169"/>
      <c r="AE85" s="169"/>
      <c r="AF85" s="169"/>
      <c r="AG85" s="169"/>
      <c r="AH85" s="169"/>
      <c r="AI85" s="169"/>
      <c r="AJ85" s="169"/>
      <c r="AK85" s="163" t="s">
        <v>53</v>
      </c>
      <c r="AL85" s="164"/>
      <c r="AM85" s="165" t="str">
        <f>IF(AL21&gt;0,TEXT(ROUNDDOWN(ROUND(BI70,2),0),"#,##0")&amp;"円"&amp;TEXT((ROUND(BI70,2)-TRUNC(ROUND(BI70,2)))*100,"0;0")&amp;"銭","")</f>
        <v/>
      </c>
      <c r="AN85" s="165"/>
      <c r="AO85" s="165"/>
      <c r="AP85" s="165"/>
      <c r="AQ85" s="165"/>
      <c r="AR85" s="165"/>
      <c r="AS85" s="165"/>
      <c r="BC85" s="14"/>
      <c r="BF85" s="107"/>
      <c r="BG85" s="108"/>
      <c r="BH85" s="108"/>
      <c r="BI85" s="112"/>
    </row>
    <row r="86" spans="2:61" ht="12" customHeight="1" x14ac:dyDescent="0.5">
      <c r="B86" s="13"/>
      <c r="M86" s="164" t="s">
        <v>51</v>
      </c>
      <c r="N86" s="164"/>
      <c r="O86" s="164"/>
      <c r="P86" s="164"/>
      <c r="Q86" s="164"/>
      <c r="R86" s="164"/>
      <c r="S86" s="164"/>
      <c r="V86" s="164" t="s">
        <v>83</v>
      </c>
      <c r="W86" s="164"/>
      <c r="X86" s="164"/>
      <c r="Y86" s="164"/>
      <c r="Z86" s="164"/>
      <c r="AA86" s="164"/>
      <c r="AB86" s="164"/>
      <c r="AK86" s="164"/>
      <c r="AL86" s="164"/>
      <c r="AM86" s="165"/>
      <c r="AN86" s="165"/>
      <c r="AO86" s="165"/>
      <c r="AP86" s="165"/>
      <c r="AQ86" s="165"/>
      <c r="AR86" s="165"/>
      <c r="AS86" s="165"/>
      <c r="BC86" s="14"/>
      <c r="BF86" s="107"/>
      <c r="BG86" s="108"/>
      <c r="BH86" s="108"/>
      <c r="BI86" s="112"/>
    </row>
    <row r="87" spans="2:61" ht="12" customHeight="1" x14ac:dyDescent="0.5">
      <c r="B87" s="18"/>
      <c r="C87" s="6"/>
      <c r="D87" s="6"/>
      <c r="E87" s="6"/>
      <c r="F87" s="6"/>
      <c r="G87" s="6"/>
      <c r="H87" s="6"/>
      <c r="I87" s="6"/>
      <c r="J87" s="6"/>
      <c r="K87" s="6"/>
      <c r="L87" s="6"/>
      <c r="M87" s="166" t="str">
        <f>IF(AL21&gt;0,AL19,"")</f>
        <v/>
      </c>
      <c r="N87" s="166"/>
      <c r="O87" s="166"/>
      <c r="P87" s="166"/>
      <c r="Q87" s="166"/>
      <c r="R87" s="166"/>
      <c r="S87" s="166"/>
      <c r="T87" s="169" t="s">
        <v>77</v>
      </c>
      <c r="U87" s="169"/>
      <c r="V87" s="166" t="str">
        <f>IF(AL21&gt;0,AL21,"")</f>
        <v/>
      </c>
      <c r="W87" s="166"/>
      <c r="X87" s="166"/>
      <c r="Y87" s="166"/>
      <c r="Z87" s="166"/>
      <c r="AA87" s="166"/>
      <c r="AB87" s="16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19"/>
      <c r="BF87" s="107"/>
      <c r="BG87" s="108"/>
      <c r="BH87" s="108"/>
      <c r="BI87" s="112"/>
    </row>
    <row r="88" spans="2:61" ht="12" customHeight="1" x14ac:dyDescent="0.5">
      <c r="B88" s="13"/>
      <c r="C88" s="1" t="s">
        <v>84</v>
      </c>
      <c r="E88" s="1" t="s">
        <v>85</v>
      </c>
      <c r="BC88" s="14"/>
      <c r="BF88" s="107">
        <v>38</v>
      </c>
      <c r="BG88" s="108" t="s">
        <v>194</v>
      </c>
      <c r="BH88" s="108" t="s">
        <v>195</v>
      </c>
      <c r="BI88" s="112">
        <f>IFERROR(E93/N93*0.6,0)</f>
        <v>0</v>
      </c>
    </row>
    <row r="89" spans="2:61" ht="12" customHeight="1" x14ac:dyDescent="0.5">
      <c r="B89" s="13"/>
      <c r="BC89" s="14"/>
      <c r="BF89" s="107">
        <v>39</v>
      </c>
      <c r="BG89" s="108" t="s">
        <v>194</v>
      </c>
      <c r="BH89" s="108" t="s">
        <v>196</v>
      </c>
      <c r="BI89" s="112">
        <f>IFERROR(((E96*5/365)*M96+V96-BI67)/(M99-V99),0)</f>
        <v>0</v>
      </c>
    </row>
    <row r="90" spans="2:61" ht="12" customHeight="1" x14ac:dyDescent="0.5">
      <c r="B90" s="13"/>
      <c r="E90" s="171" t="s">
        <v>86</v>
      </c>
      <c r="F90" s="171"/>
      <c r="G90" s="171"/>
      <c r="H90" s="171"/>
      <c r="I90" s="171"/>
      <c r="J90" s="171"/>
      <c r="K90" s="171"/>
      <c r="N90" s="172" t="s">
        <v>87</v>
      </c>
      <c r="O90" s="173"/>
      <c r="P90" s="173"/>
      <c r="Q90" s="173"/>
      <c r="R90" s="173"/>
      <c r="S90" s="173"/>
      <c r="T90" s="173"/>
      <c r="BC90" s="14"/>
      <c r="BF90" s="107">
        <v>40</v>
      </c>
      <c r="BG90" s="108" t="s">
        <v>194</v>
      </c>
      <c r="BH90" s="108" t="s">
        <v>197</v>
      </c>
      <c r="BI90" s="112">
        <f>IFERROR(BI88+BI89,0)</f>
        <v>0</v>
      </c>
    </row>
    <row r="91" spans="2:61" ht="12" customHeight="1" x14ac:dyDescent="0.5">
      <c r="B91" s="13"/>
      <c r="E91" s="171" t="s">
        <v>88</v>
      </c>
      <c r="F91" s="171"/>
      <c r="G91" s="171"/>
      <c r="H91" s="171"/>
      <c r="I91" s="171"/>
      <c r="J91" s="171"/>
      <c r="K91" s="171"/>
      <c r="N91" s="173"/>
      <c r="O91" s="173"/>
      <c r="P91" s="173"/>
      <c r="Q91" s="173"/>
      <c r="R91" s="173"/>
      <c r="S91" s="173"/>
      <c r="T91" s="173"/>
      <c r="BC91" s="14"/>
      <c r="BF91" s="107"/>
      <c r="BG91" s="108"/>
      <c r="BH91" s="108"/>
      <c r="BI91" s="112"/>
    </row>
    <row r="92" spans="2:61" ht="12" customHeight="1" x14ac:dyDescent="0.5">
      <c r="B92" s="13"/>
      <c r="E92" s="171" t="s">
        <v>89</v>
      </c>
      <c r="F92" s="171"/>
      <c r="G92" s="171"/>
      <c r="H92" s="171"/>
      <c r="I92" s="171"/>
      <c r="J92" s="171"/>
      <c r="K92" s="171"/>
      <c r="N92" s="173"/>
      <c r="O92" s="173"/>
      <c r="P92" s="173"/>
      <c r="Q92" s="173"/>
      <c r="R92" s="173"/>
      <c r="S92" s="173"/>
      <c r="T92" s="173"/>
      <c r="BC92" s="14"/>
      <c r="BF92" s="107"/>
      <c r="BG92" s="108"/>
      <c r="BH92" s="108"/>
      <c r="BI92" s="112"/>
    </row>
    <row r="93" spans="2:61" ht="12" customHeight="1" x14ac:dyDescent="0.5">
      <c r="B93" s="13"/>
      <c r="E93" s="167" t="str">
        <f>IF(AL21&gt;0,ROUNDDOWN(F58-AU27,4),"")</f>
        <v/>
      </c>
      <c r="F93" s="167"/>
      <c r="G93" s="167"/>
      <c r="H93" s="167"/>
      <c r="I93" s="167"/>
      <c r="J93" s="167"/>
      <c r="K93" s="167"/>
      <c r="L93" s="163" t="s">
        <v>52</v>
      </c>
      <c r="M93" s="164"/>
      <c r="N93" s="192" t="str">
        <f>IF(AL21&gt;0,AL20-(AL21-AU33),"")</f>
        <v/>
      </c>
      <c r="O93" s="192"/>
      <c r="P93" s="192"/>
      <c r="Q93" s="192"/>
      <c r="R93" s="192"/>
      <c r="S93" s="192"/>
      <c r="T93" s="192"/>
      <c r="U93" s="163" t="s">
        <v>63</v>
      </c>
      <c r="V93" s="164"/>
      <c r="W93" s="169">
        <v>60</v>
      </c>
      <c r="X93" s="169"/>
      <c r="Y93" s="169"/>
      <c r="Z93" s="163" t="s">
        <v>53</v>
      </c>
      <c r="AA93" s="164"/>
      <c r="AB93" s="165" t="str">
        <f>IF(AL21&gt;0,TEXT(ROUNDDOWN(ROUND(BI88,2),0),"#,##0")&amp;"円"&amp;TEXT((ROUND(BI88,2)-TRUNC(ROUND(BI88,2)))*100,"0;0")&amp;"銭","")</f>
        <v/>
      </c>
      <c r="AC93" s="165"/>
      <c r="AD93" s="165"/>
      <c r="AE93" s="165"/>
      <c r="AF93" s="165"/>
      <c r="AG93" s="165"/>
      <c r="AH93" s="165"/>
      <c r="AI93" s="332" t="s">
        <v>90</v>
      </c>
      <c r="AJ93" s="332"/>
      <c r="AK93" s="332"/>
      <c r="BC93" s="14"/>
      <c r="BF93" s="107"/>
      <c r="BG93" s="108"/>
      <c r="BH93" s="108"/>
      <c r="BI93" s="112"/>
    </row>
    <row r="94" spans="2:61" ht="12" customHeight="1" x14ac:dyDescent="0.5">
      <c r="B94" s="13"/>
      <c r="E94" s="167"/>
      <c r="F94" s="167"/>
      <c r="G94" s="167"/>
      <c r="H94" s="167"/>
      <c r="I94" s="167"/>
      <c r="J94" s="167"/>
      <c r="K94" s="167"/>
      <c r="L94" s="164"/>
      <c r="M94" s="164"/>
      <c r="N94" s="192"/>
      <c r="O94" s="192"/>
      <c r="P94" s="192"/>
      <c r="Q94" s="192"/>
      <c r="R94" s="192"/>
      <c r="S94" s="192"/>
      <c r="T94" s="192"/>
      <c r="U94" s="164"/>
      <c r="V94" s="164"/>
      <c r="W94" s="164">
        <v>100</v>
      </c>
      <c r="X94" s="164"/>
      <c r="Y94" s="164"/>
      <c r="Z94" s="164"/>
      <c r="AA94" s="164"/>
      <c r="AB94" s="165"/>
      <c r="AC94" s="165"/>
      <c r="AD94" s="165"/>
      <c r="AE94" s="165"/>
      <c r="AF94" s="165"/>
      <c r="AG94" s="165"/>
      <c r="AH94" s="165"/>
      <c r="AI94" s="332"/>
      <c r="AJ94" s="332"/>
      <c r="AK94" s="332"/>
      <c r="BC94" s="14"/>
      <c r="BF94" s="107"/>
      <c r="BG94" s="108"/>
      <c r="BH94" s="108"/>
      <c r="BI94" s="112"/>
    </row>
    <row r="95" spans="2:61" ht="12" customHeight="1" x14ac:dyDescent="0.5">
      <c r="B95" s="13"/>
      <c r="E95" s="178" t="s">
        <v>70</v>
      </c>
      <c r="F95" s="178"/>
      <c r="G95" s="178"/>
      <c r="H95" s="178"/>
      <c r="I95" s="178"/>
      <c r="J95" s="178"/>
      <c r="K95" s="178"/>
      <c r="M95" s="164" t="s">
        <v>51</v>
      </c>
      <c r="N95" s="164"/>
      <c r="O95" s="164"/>
      <c r="P95" s="164"/>
      <c r="Q95" s="164"/>
      <c r="R95" s="164"/>
      <c r="S95" s="164"/>
      <c r="V95" s="178" t="s">
        <v>65</v>
      </c>
      <c r="W95" s="178"/>
      <c r="X95" s="178"/>
      <c r="Y95" s="178"/>
      <c r="Z95" s="178"/>
      <c r="AA95" s="178"/>
      <c r="AB95" s="178"/>
      <c r="AD95" s="164" t="s">
        <v>78</v>
      </c>
      <c r="AE95" s="164"/>
      <c r="AF95" s="164"/>
      <c r="AG95" s="164"/>
      <c r="AH95" s="164"/>
      <c r="AI95" s="164"/>
      <c r="AJ95" s="164"/>
      <c r="BC95" s="14"/>
      <c r="BF95" s="107"/>
      <c r="BG95" s="108"/>
      <c r="BH95" s="108"/>
      <c r="BI95" s="112"/>
    </row>
    <row r="96" spans="2:61" ht="12" customHeight="1" x14ac:dyDescent="0.5">
      <c r="B96" s="13"/>
      <c r="E96" s="180" t="str">
        <f>IF(AL21&gt;0,AF52,"")</f>
        <v/>
      </c>
      <c r="F96" s="180"/>
      <c r="G96" s="180"/>
      <c r="H96" s="180"/>
      <c r="I96" s="180"/>
      <c r="J96" s="4" t="s">
        <v>63</v>
      </c>
      <c r="K96" s="5" t="s">
        <v>75</v>
      </c>
      <c r="L96" s="163" t="s">
        <v>63</v>
      </c>
      <c r="M96" s="168" t="str">
        <f>IF(AL21&gt;0,AL19,"")</f>
        <v/>
      </c>
      <c r="N96" s="168"/>
      <c r="O96" s="168"/>
      <c r="P96" s="168"/>
      <c r="Q96" s="168"/>
      <c r="R96" s="168"/>
      <c r="S96" s="168"/>
      <c r="U96" s="164" t="s">
        <v>76</v>
      </c>
      <c r="V96" s="167">
        <f>K62</f>
        <v>0</v>
      </c>
      <c r="W96" s="167"/>
      <c r="X96" s="167"/>
      <c r="Y96" s="167"/>
      <c r="Z96" s="167"/>
      <c r="AA96" s="167"/>
      <c r="AB96" s="167"/>
      <c r="AC96" s="164" t="s">
        <v>77</v>
      </c>
      <c r="AD96" s="179" t="str">
        <f>AC80</f>
        <v/>
      </c>
      <c r="AE96" s="179"/>
      <c r="AF96" s="179"/>
      <c r="AG96" s="179"/>
      <c r="AH96" s="179"/>
      <c r="AI96" s="179"/>
      <c r="AJ96" s="179"/>
      <c r="BC96" s="14"/>
      <c r="BF96" s="107"/>
      <c r="BG96" s="108"/>
      <c r="BH96" s="108"/>
      <c r="BI96" s="112"/>
    </row>
    <row r="97" spans="2:61" ht="12" customHeight="1" x14ac:dyDescent="0.5">
      <c r="B97" s="13"/>
      <c r="E97" s="169">
        <v>365</v>
      </c>
      <c r="F97" s="169"/>
      <c r="G97" s="169"/>
      <c r="H97" s="169"/>
      <c r="I97" s="169"/>
      <c r="J97" s="169"/>
      <c r="K97" s="169"/>
      <c r="L97" s="169"/>
      <c r="M97" s="166"/>
      <c r="N97" s="166"/>
      <c r="O97" s="166"/>
      <c r="P97" s="166"/>
      <c r="Q97" s="166"/>
      <c r="R97" s="166"/>
      <c r="S97" s="166"/>
      <c r="T97" s="6"/>
      <c r="U97" s="169"/>
      <c r="V97" s="180"/>
      <c r="W97" s="180"/>
      <c r="X97" s="180"/>
      <c r="Y97" s="180"/>
      <c r="Z97" s="180"/>
      <c r="AA97" s="180"/>
      <c r="AB97" s="180"/>
      <c r="AC97" s="169"/>
      <c r="AD97" s="318"/>
      <c r="AE97" s="318"/>
      <c r="AF97" s="318"/>
      <c r="AG97" s="318"/>
      <c r="AH97" s="318"/>
      <c r="AI97" s="318"/>
      <c r="AJ97" s="318"/>
      <c r="AK97" s="163" t="s">
        <v>53</v>
      </c>
      <c r="AL97" s="164"/>
      <c r="AM97" s="165" t="str">
        <f>IF(AL21&gt;0,TEXT(ROUNDDOWN(ROUND(BI89,2),0),"#,##0")&amp;"円"&amp;TEXT((ROUND(BI89,2)-TRUNC(ROUND(BI89,2)))*100,"0;0")&amp;"銭","")</f>
        <v/>
      </c>
      <c r="AN97" s="165"/>
      <c r="AO97" s="165"/>
      <c r="AP97" s="165"/>
      <c r="AQ97" s="165"/>
      <c r="AR97" s="165"/>
      <c r="AS97" s="165"/>
      <c r="AT97" s="332" t="s">
        <v>91</v>
      </c>
      <c r="AU97" s="332"/>
      <c r="AV97" s="332"/>
      <c r="BC97" s="14"/>
      <c r="BF97" s="107"/>
      <c r="BG97" s="108"/>
      <c r="BH97" s="108"/>
      <c r="BI97" s="112"/>
    </row>
    <row r="98" spans="2:61" ht="12" customHeight="1" x14ac:dyDescent="0.5">
      <c r="B98" s="13"/>
      <c r="M98" s="164" t="s">
        <v>51</v>
      </c>
      <c r="N98" s="164"/>
      <c r="O98" s="164"/>
      <c r="P98" s="164"/>
      <c r="Q98" s="164"/>
      <c r="R98" s="164"/>
      <c r="S98" s="164"/>
      <c r="V98" s="164" t="s">
        <v>83</v>
      </c>
      <c r="W98" s="164"/>
      <c r="X98" s="164"/>
      <c r="Y98" s="164"/>
      <c r="Z98" s="164"/>
      <c r="AA98" s="164"/>
      <c r="AB98" s="164"/>
      <c r="AK98" s="164"/>
      <c r="AL98" s="164"/>
      <c r="AM98" s="165"/>
      <c r="AN98" s="165"/>
      <c r="AO98" s="165"/>
      <c r="AP98" s="165"/>
      <c r="AQ98" s="165"/>
      <c r="AR98" s="165"/>
      <c r="AS98" s="165"/>
      <c r="AT98" s="332"/>
      <c r="AU98" s="332"/>
      <c r="AV98" s="332"/>
      <c r="BC98" s="14"/>
      <c r="BF98" s="107"/>
      <c r="BG98" s="108"/>
      <c r="BH98" s="108"/>
      <c r="BI98" s="112"/>
    </row>
    <row r="99" spans="2:61" ht="12" customHeight="1" x14ac:dyDescent="0.5">
      <c r="B99" s="13"/>
      <c r="M99" s="168" t="str">
        <f>IF(AL21&gt;0,AL19,"")</f>
        <v/>
      </c>
      <c r="N99" s="168"/>
      <c r="O99" s="168"/>
      <c r="P99" s="168"/>
      <c r="Q99" s="168"/>
      <c r="R99" s="168"/>
      <c r="S99" s="168"/>
      <c r="T99" s="164" t="s">
        <v>77</v>
      </c>
      <c r="U99" s="164"/>
      <c r="V99" s="168" t="str">
        <f>IF(AL21&gt;0,AL21,"")</f>
        <v/>
      </c>
      <c r="W99" s="168"/>
      <c r="X99" s="168"/>
      <c r="Y99" s="168"/>
      <c r="Z99" s="168"/>
      <c r="AA99" s="168"/>
      <c r="AB99" s="168"/>
      <c r="BC99" s="14"/>
      <c r="BF99" s="107"/>
      <c r="BG99" s="108"/>
      <c r="BH99" s="108"/>
      <c r="BI99" s="112"/>
    </row>
    <row r="100" spans="2:61" ht="12" customHeight="1" thickBot="1" x14ac:dyDescent="0.55000000000000004">
      <c r="B100" s="330" t="s">
        <v>92</v>
      </c>
      <c r="C100" s="331"/>
      <c r="D100" s="331"/>
      <c r="E100" s="331"/>
      <c r="F100" s="331"/>
      <c r="G100" s="331"/>
      <c r="H100" s="331"/>
      <c r="I100" s="331"/>
      <c r="J100" s="331"/>
      <c r="K100" s="331"/>
      <c r="L100" s="331"/>
      <c r="M100" s="331"/>
      <c r="N100" s="331"/>
      <c r="O100" s="331"/>
      <c r="P100" s="331"/>
      <c r="Q100" s="331"/>
      <c r="R100" s="331"/>
      <c r="S100" s="331"/>
      <c r="T100" s="331"/>
      <c r="U100" s="331"/>
      <c r="V100" s="331"/>
      <c r="W100" s="331"/>
      <c r="X100" s="331"/>
      <c r="Y100" s="331"/>
      <c r="Z100" s="331"/>
      <c r="AA100" s="331"/>
      <c r="AB100" s="331"/>
      <c r="AC100" s="176" t="str">
        <f>IF(AL21&gt;0,TEXT(ROUNDDOWN(ROUND(BI90,2),0),"#,##0")&amp;"円"&amp;TEXT((ROUND(BI90,2)-TRUNC(ROUND(BI90,2)))*100,"0;0")&amp;"銭","")</f>
        <v/>
      </c>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c r="BA100" s="176"/>
      <c r="BB100" s="176"/>
      <c r="BC100" s="177"/>
      <c r="BF100" s="107"/>
      <c r="BG100" s="108"/>
      <c r="BH100" s="108"/>
      <c r="BI100" s="112"/>
    </row>
    <row r="101" spans="2:61" ht="12" customHeight="1" x14ac:dyDescent="0.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F101" s="107"/>
      <c r="BG101" s="108"/>
      <c r="BH101" s="108"/>
      <c r="BI101" s="112"/>
    </row>
    <row r="102" spans="2:61" ht="12" customHeight="1" x14ac:dyDescent="0.5">
      <c r="B102" s="1" t="s">
        <v>93</v>
      </c>
      <c r="BF102" s="107"/>
      <c r="BG102" s="108"/>
      <c r="BH102" s="108"/>
      <c r="BI102" s="112"/>
    </row>
    <row r="103" spans="2:61" ht="12" customHeight="1" thickBot="1" x14ac:dyDescent="0.55000000000000004">
      <c r="BF103" s="107"/>
      <c r="BG103" s="108"/>
      <c r="BH103" s="108"/>
      <c r="BI103" s="112"/>
    </row>
    <row r="104" spans="2:61" ht="12" customHeight="1" x14ac:dyDescent="0.5">
      <c r="B104" s="10"/>
      <c r="C104" s="11" t="s">
        <v>94</v>
      </c>
      <c r="D104" s="11"/>
      <c r="E104" s="11" t="s">
        <v>95</v>
      </c>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2"/>
      <c r="BF104" s="107">
        <v>41</v>
      </c>
      <c r="BG104" s="108" t="s">
        <v>198</v>
      </c>
      <c r="BH104" s="108" t="s">
        <v>199</v>
      </c>
      <c r="BI104" s="149">
        <f>MAX(BI211,BI215,BI220,BI229)</f>
        <v>0</v>
      </c>
    </row>
    <row r="105" spans="2:61" ht="12" customHeight="1" x14ac:dyDescent="0.5">
      <c r="B105" s="13"/>
      <c r="D105" s="164"/>
      <c r="E105" s="164"/>
      <c r="F105" s="164"/>
      <c r="G105" s="164"/>
      <c r="H105" s="164"/>
      <c r="I105" s="164"/>
      <c r="J105" s="164"/>
      <c r="M105" s="164"/>
      <c r="N105" s="164"/>
      <c r="O105" s="164"/>
      <c r="P105" s="164"/>
      <c r="Q105" s="164"/>
      <c r="R105" s="164"/>
      <c r="S105" s="164"/>
      <c r="BC105" s="14"/>
      <c r="BF105" s="107"/>
      <c r="BG105" s="108"/>
      <c r="BH105" s="108"/>
      <c r="BI105" s="112"/>
    </row>
    <row r="106" spans="2:61" ht="12" customHeight="1" x14ac:dyDescent="0.5">
      <c r="B106" s="18"/>
      <c r="C106" s="6"/>
      <c r="D106" s="433"/>
      <c r="E106" s="434"/>
      <c r="F106" s="434"/>
      <c r="G106" s="434"/>
      <c r="H106" s="434"/>
      <c r="I106" s="434"/>
      <c r="J106" s="434"/>
      <c r="K106" s="435"/>
      <c r="L106" s="169"/>
      <c r="M106" s="436"/>
      <c r="N106" s="434"/>
      <c r="O106" s="434"/>
      <c r="P106" s="434"/>
      <c r="Q106" s="434"/>
      <c r="R106" s="434"/>
      <c r="S106" s="434"/>
      <c r="T106" s="435"/>
      <c r="U106" s="169"/>
      <c r="V106" s="434" t="str">
        <f>IF(S3="○",IFERROR(TEXT(ROUNDDOWN(ROUND(BI104,2),0),"#,##0")&amp;"円"&amp;TEXT((ROUND(BI104,2)-TRUNC(ROUND(BI104,2)))*100,"0;0")&amp;"銭",""),"")</f>
        <v/>
      </c>
      <c r="W106" s="434"/>
      <c r="X106" s="434"/>
      <c r="Y106" s="434"/>
      <c r="Z106" s="434"/>
      <c r="AA106" s="434"/>
      <c r="AB106" s="434"/>
      <c r="AC106" s="4"/>
      <c r="AD106" s="4"/>
      <c r="AE106" s="4"/>
      <c r="AF106" s="27"/>
      <c r="AG106" s="27"/>
      <c r="AH106" s="27"/>
      <c r="AI106" s="27"/>
      <c r="AJ106" s="27"/>
      <c r="AK106" s="27"/>
      <c r="AL106" s="28"/>
      <c r="AM106" s="6"/>
      <c r="AN106" s="6"/>
      <c r="AO106" s="6"/>
      <c r="AP106" s="6"/>
      <c r="AQ106" s="6"/>
      <c r="AR106" s="6"/>
      <c r="AS106" s="6"/>
      <c r="AT106" s="6"/>
      <c r="AU106" s="6"/>
      <c r="AV106" s="6"/>
      <c r="AW106" s="6"/>
      <c r="AX106" s="6"/>
      <c r="AY106" s="4"/>
      <c r="AZ106" s="4"/>
      <c r="BA106" s="4"/>
      <c r="BB106" s="6"/>
      <c r="BC106" s="19"/>
      <c r="BF106" s="107"/>
      <c r="BG106" s="108"/>
      <c r="BH106" s="108"/>
      <c r="BI106" s="112"/>
    </row>
    <row r="107" spans="2:61" ht="12" customHeight="1" x14ac:dyDescent="0.5">
      <c r="B107" s="15"/>
      <c r="C107" s="16"/>
      <c r="D107" s="16" t="s">
        <v>96</v>
      </c>
      <c r="E107" s="16"/>
      <c r="F107" s="16"/>
      <c r="G107" s="16"/>
      <c r="H107" s="16"/>
      <c r="I107" s="16"/>
      <c r="J107" s="16"/>
      <c r="K107" s="16"/>
      <c r="L107" s="351" t="str">
        <f>IF(G1="","",G1)</f>
        <v/>
      </c>
      <c r="M107" s="351"/>
      <c r="N107" s="351"/>
      <c r="O107" s="351"/>
      <c r="P107" s="351"/>
      <c r="Q107" s="351"/>
      <c r="R107" s="351"/>
      <c r="S107" s="16" t="s">
        <v>97</v>
      </c>
      <c r="T107" s="16"/>
      <c r="U107" s="16"/>
      <c r="V107" s="16"/>
      <c r="W107" s="16"/>
      <c r="X107" s="16"/>
      <c r="Y107" s="16"/>
      <c r="Z107" s="16"/>
      <c r="AA107" s="16"/>
      <c r="AB107" s="16"/>
      <c r="AC107" s="24"/>
      <c r="AD107" s="16"/>
      <c r="AE107" s="16" t="s">
        <v>98</v>
      </c>
      <c r="AF107" s="16"/>
      <c r="AG107" s="16"/>
      <c r="AH107" s="16"/>
      <c r="AI107" s="16"/>
      <c r="AJ107" s="16"/>
      <c r="AK107" s="16"/>
      <c r="AL107" s="16"/>
      <c r="AM107" s="16"/>
      <c r="AN107" s="351" t="str">
        <f>IF(V1="","",V1)</f>
        <v/>
      </c>
      <c r="AO107" s="351"/>
      <c r="AP107" s="351"/>
      <c r="AQ107" s="351"/>
      <c r="AR107" s="351"/>
      <c r="AS107" s="351"/>
      <c r="AT107" s="351"/>
      <c r="AU107" s="16" t="s">
        <v>99</v>
      </c>
      <c r="AV107" s="16"/>
      <c r="AW107" s="16"/>
      <c r="AX107" s="16"/>
      <c r="AY107" s="16"/>
      <c r="AZ107" s="16"/>
      <c r="BA107" s="16"/>
      <c r="BB107" s="16"/>
      <c r="BC107" s="17"/>
      <c r="BF107" s="107"/>
      <c r="BG107" s="108"/>
      <c r="BH107" s="108"/>
      <c r="BI107" s="112"/>
    </row>
    <row r="108" spans="2:61" ht="12" customHeight="1" x14ac:dyDescent="0.5">
      <c r="B108" s="13"/>
      <c r="D108" s="1" t="s">
        <v>100</v>
      </c>
      <c r="AC108" s="7"/>
      <c r="AE108" s="1" t="s">
        <v>101</v>
      </c>
      <c r="BC108" s="14"/>
      <c r="BF108" s="107"/>
      <c r="BG108" s="108"/>
      <c r="BH108" s="108"/>
      <c r="BI108" s="112"/>
    </row>
    <row r="109" spans="2:61" ht="12" customHeight="1" x14ac:dyDescent="0.5">
      <c r="B109" s="13"/>
      <c r="AC109" s="7"/>
      <c r="BC109" s="14"/>
      <c r="BF109" s="107"/>
      <c r="BG109" s="108"/>
      <c r="BH109" s="108"/>
      <c r="BI109" s="112"/>
    </row>
    <row r="110" spans="2:61" ht="12" customHeight="1" x14ac:dyDescent="0.5">
      <c r="B110" s="13"/>
      <c r="E110" s="432"/>
      <c r="F110" s="432"/>
      <c r="G110" s="432"/>
      <c r="H110" s="432"/>
      <c r="I110" s="432"/>
      <c r="J110" s="432"/>
      <c r="K110" s="432"/>
      <c r="L110" s="432"/>
      <c r="M110" s="432"/>
      <c r="N110" s="1" t="s">
        <v>102</v>
      </c>
      <c r="R110" s="432"/>
      <c r="S110" s="432"/>
      <c r="T110" s="432"/>
      <c r="U110" s="1" t="s">
        <v>103</v>
      </c>
      <c r="V110" s="432"/>
      <c r="W110" s="432"/>
      <c r="X110" s="432"/>
      <c r="Y110" s="1" t="s">
        <v>104</v>
      </c>
      <c r="AC110" s="7"/>
      <c r="AF110" s="432"/>
      <c r="AG110" s="432"/>
      <c r="AH110" s="432"/>
      <c r="AI110" s="432"/>
      <c r="AJ110" s="432"/>
      <c r="AK110" s="432"/>
      <c r="AL110" s="432"/>
      <c r="AM110" s="432"/>
      <c r="AN110" s="432"/>
      <c r="AO110" s="1" t="s">
        <v>102</v>
      </c>
      <c r="AS110" s="432"/>
      <c r="AT110" s="432"/>
      <c r="AU110" s="432"/>
      <c r="AV110" s="1" t="s">
        <v>103</v>
      </c>
      <c r="AW110" s="432"/>
      <c r="AX110" s="432"/>
      <c r="AY110" s="432"/>
      <c r="AZ110" s="1" t="s">
        <v>104</v>
      </c>
      <c r="BC110" s="14"/>
      <c r="BF110" s="107"/>
      <c r="BG110" s="108"/>
      <c r="BH110" s="108"/>
      <c r="BI110" s="112"/>
    </row>
    <row r="111" spans="2:61" ht="12" customHeight="1" x14ac:dyDescent="0.5">
      <c r="B111" s="13"/>
      <c r="E111" s="431" t="s">
        <v>105</v>
      </c>
      <c r="F111" s="431"/>
      <c r="G111" s="431"/>
      <c r="H111" s="431"/>
      <c r="I111" s="431"/>
      <c r="J111" s="431"/>
      <c r="K111" s="431"/>
      <c r="U111" s="338"/>
      <c r="V111" s="338"/>
      <c r="W111" s="338"/>
      <c r="X111" s="338"/>
      <c r="Y111" s="338"/>
      <c r="Z111" s="338"/>
      <c r="AA111" s="338"/>
      <c r="AC111" s="7"/>
      <c r="AF111" s="431" t="s">
        <v>105</v>
      </c>
      <c r="AG111" s="431"/>
      <c r="AH111" s="431"/>
      <c r="AI111" s="431"/>
      <c r="AJ111" s="431"/>
      <c r="AK111" s="431"/>
      <c r="AL111" s="431"/>
      <c r="AV111" s="338"/>
      <c r="AW111" s="338"/>
      <c r="AX111" s="338"/>
      <c r="AY111" s="338"/>
      <c r="AZ111" s="338"/>
      <c r="BA111" s="338"/>
      <c r="BB111" s="338"/>
      <c r="BC111" s="14"/>
      <c r="BF111" s="107"/>
      <c r="BG111" s="108"/>
      <c r="BH111" s="108"/>
      <c r="BI111" s="112"/>
    </row>
    <row r="112" spans="2:61" ht="12" customHeight="1" x14ac:dyDescent="0.5">
      <c r="B112" s="13"/>
      <c r="E112" s="430" t="s">
        <v>23</v>
      </c>
      <c r="F112" s="430"/>
      <c r="G112" s="430"/>
      <c r="H112" s="430"/>
      <c r="I112" s="430"/>
      <c r="J112" s="430"/>
      <c r="K112" s="430"/>
      <c r="U112" s="338"/>
      <c r="V112" s="338"/>
      <c r="W112" s="338"/>
      <c r="X112" s="338"/>
      <c r="Y112" s="338"/>
      <c r="Z112" s="338"/>
      <c r="AA112" s="338"/>
      <c r="AC112" s="7"/>
      <c r="AF112" s="430" t="s">
        <v>23</v>
      </c>
      <c r="AG112" s="430"/>
      <c r="AH112" s="430"/>
      <c r="AI112" s="430"/>
      <c r="AJ112" s="430"/>
      <c r="AK112" s="430"/>
      <c r="AL112" s="430"/>
      <c r="AV112" s="338"/>
      <c r="AW112" s="338"/>
      <c r="AX112" s="338"/>
      <c r="AY112" s="338"/>
      <c r="AZ112" s="338"/>
      <c r="BA112" s="338"/>
      <c r="BB112" s="338"/>
      <c r="BC112" s="14"/>
      <c r="BF112" s="107"/>
      <c r="BG112" s="108"/>
      <c r="BH112" s="108"/>
      <c r="BI112" s="112"/>
    </row>
    <row r="113" spans="2:61" ht="12" customHeight="1" x14ac:dyDescent="0.5">
      <c r="B113" s="13"/>
      <c r="E113" s="430" t="s">
        <v>24</v>
      </c>
      <c r="F113" s="430"/>
      <c r="G113" s="430"/>
      <c r="H113" s="430"/>
      <c r="I113" s="430"/>
      <c r="J113" s="430"/>
      <c r="K113" s="430"/>
      <c r="U113" s="338"/>
      <c r="V113" s="338"/>
      <c r="W113" s="338"/>
      <c r="X113" s="338"/>
      <c r="Y113" s="338"/>
      <c r="Z113" s="338"/>
      <c r="AA113" s="338"/>
      <c r="AC113" s="7"/>
      <c r="AF113" s="430" t="s">
        <v>24</v>
      </c>
      <c r="AG113" s="430"/>
      <c r="AH113" s="430"/>
      <c r="AI113" s="430"/>
      <c r="AJ113" s="430"/>
      <c r="AK113" s="430"/>
      <c r="AL113" s="430"/>
      <c r="AV113" s="338"/>
      <c r="AW113" s="338"/>
      <c r="AX113" s="338"/>
      <c r="AY113" s="338"/>
      <c r="AZ113" s="338"/>
      <c r="BA113" s="338"/>
      <c r="BB113" s="338"/>
      <c r="BC113" s="14"/>
      <c r="BF113" s="107"/>
      <c r="BG113" s="108"/>
      <c r="BH113" s="108"/>
      <c r="BI113" s="112"/>
    </row>
    <row r="114" spans="2:61" ht="12" customHeight="1" x14ac:dyDescent="0.5">
      <c r="B114" s="13"/>
      <c r="E114" s="430" t="s">
        <v>106</v>
      </c>
      <c r="F114" s="430"/>
      <c r="G114" s="430"/>
      <c r="H114" s="430"/>
      <c r="I114" s="430"/>
      <c r="J114" s="430"/>
      <c r="K114" s="430"/>
      <c r="U114" s="338"/>
      <c r="V114" s="338"/>
      <c r="W114" s="338"/>
      <c r="X114" s="338"/>
      <c r="Y114" s="338"/>
      <c r="Z114" s="338"/>
      <c r="AA114" s="338"/>
      <c r="AC114" s="7"/>
      <c r="AF114" s="430" t="s">
        <v>106</v>
      </c>
      <c r="AG114" s="430"/>
      <c r="AH114" s="430"/>
      <c r="AI114" s="430"/>
      <c r="AJ114" s="430"/>
      <c r="AK114" s="430"/>
      <c r="AL114" s="430"/>
      <c r="AV114" s="338"/>
      <c r="AW114" s="338"/>
      <c r="AX114" s="338"/>
      <c r="AY114" s="338"/>
      <c r="AZ114" s="338"/>
      <c r="BA114" s="338"/>
      <c r="BB114" s="338"/>
      <c r="BC114" s="14"/>
      <c r="BF114" s="107"/>
      <c r="BG114" s="108"/>
      <c r="BH114" s="108"/>
      <c r="BI114" s="112"/>
    </row>
    <row r="115" spans="2:61" ht="12" customHeight="1" x14ac:dyDescent="0.5">
      <c r="B115" s="13"/>
      <c r="E115" s="430" t="s">
        <v>107</v>
      </c>
      <c r="F115" s="430"/>
      <c r="G115" s="430"/>
      <c r="H115" s="430"/>
      <c r="I115" s="430"/>
      <c r="J115" s="430"/>
      <c r="K115" s="430"/>
      <c r="U115" s="338"/>
      <c r="V115" s="338"/>
      <c r="W115" s="338"/>
      <c r="X115" s="338"/>
      <c r="Y115" s="338"/>
      <c r="Z115" s="338"/>
      <c r="AA115" s="338"/>
      <c r="AC115" s="7"/>
      <c r="AF115" s="430" t="s">
        <v>107</v>
      </c>
      <c r="AG115" s="430"/>
      <c r="AH115" s="430"/>
      <c r="AI115" s="430"/>
      <c r="AJ115" s="430"/>
      <c r="AK115" s="430"/>
      <c r="AL115" s="430"/>
      <c r="AV115" s="338"/>
      <c r="AW115" s="338"/>
      <c r="AX115" s="338"/>
      <c r="AY115" s="338"/>
      <c r="AZ115" s="338"/>
      <c r="BA115" s="338"/>
      <c r="BB115" s="338"/>
      <c r="BC115" s="14"/>
      <c r="BF115" s="107"/>
      <c r="BG115" s="108"/>
      <c r="BH115" s="108"/>
      <c r="BI115" s="112"/>
    </row>
    <row r="116" spans="2:61" ht="12" customHeight="1" x14ac:dyDescent="0.5">
      <c r="B116" s="13"/>
      <c r="E116" s="6" t="s">
        <v>108</v>
      </c>
      <c r="F116" s="6"/>
      <c r="G116" s="6"/>
      <c r="H116" s="6"/>
      <c r="I116" s="6"/>
      <c r="J116" s="6"/>
      <c r="K116" s="6"/>
      <c r="L116" s="6"/>
      <c r="M116" s="6"/>
      <c r="N116" s="6"/>
      <c r="O116" s="6"/>
      <c r="P116" s="6"/>
      <c r="Q116" s="6"/>
      <c r="R116" s="6"/>
      <c r="S116" s="6"/>
      <c r="T116" s="6"/>
      <c r="U116" s="339"/>
      <c r="V116" s="339"/>
      <c r="W116" s="339"/>
      <c r="X116" s="339"/>
      <c r="Y116" s="339"/>
      <c r="Z116" s="339"/>
      <c r="AA116" s="339"/>
      <c r="AC116" s="7"/>
      <c r="AF116" s="6" t="s">
        <v>108</v>
      </c>
      <c r="AG116" s="6"/>
      <c r="AH116" s="6"/>
      <c r="AI116" s="6"/>
      <c r="AJ116" s="6"/>
      <c r="AK116" s="6"/>
      <c r="AL116" s="6"/>
      <c r="AM116" s="6"/>
      <c r="AN116" s="6"/>
      <c r="AO116" s="6"/>
      <c r="AP116" s="6"/>
      <c r="AQ116" s="6"/>
      <c r="AR116" s="6"/>
      <c r="AS116" s="6"/>
      <c r="AT116" s="6"/>
      <c r="AU116" s="6"/>
      <c r="AV116" s="339"/>
      <c r="AW116" s="339"/>
      <c r="AX116" s="339"/>
      <c r="AY116" s="339"/>
      <c r="AZ116" s="339"/>
      <c r="BA116" s="339"/>
      <c r="BB116" s="339"/>
      <c r="BC116" s="14"/>
      <c r="BF116" s="107"/>
      <c r="BG116" s="108"/>
      <c r="BH116" s="108"/>
      <c r="BI116" s="112"/>
    </row>
    <row r="117" spans="2:61" ht="12" customHeight="1" x14ac:dyDescent="0.5">
      <c r="B117" s="18"/>
      <c r="C117" s="6"/>
      <c r="D117" s="6"/>
      <c r="E117" s="6" t="s">
        <v>109</v>
      </c>
      <c r="F117" s="6"/>
      <c r="G117" s="6"/>
      <c r="H117" s="6"/>
      <c r="I117" s="6"/>
      <c r="J117" s="6"/>
      <c r="K117" s="6"/>
      <c r="L117" s="6"/>
      <c r="M117" s="6"/>
      <c r="N117" s="6"/>
      <c r="O117" s="6"/>
      <c r="P117" s="6"/>
      <c r="Q117" s="6"/>
      <c r="R117" s="6"/>
      <c r="S117" s="6"/>
      <c r="T117" s="6"/>
      <c r="U117" s="340">
        <f>ROUNDDOWN(SUM(U111:AA116),4)</f>
        <v>0</v>
      </c>
      <c r="V117" s="340"/>
      <c r="W117" s="340"/>
      <c r="X117" s="340"/>
      <c r="Y117" s="340"/>
      <c r="Z117" s="340"/>
      <c r="AA117" s="340"/>
      <c r="AB117" s="6"/>
      <c r="AC117" s="25"/>
      <c r="AD117" s="6"/>
      <c r="AE117" s="6"/>
      <c r="AF117" s="6" t="s">
        <v>109</v>
      </c>
      <c r="AG117" s="6"/>
      <c r="AH117" s="6"/>
      <c r="AI117" s="6"/>
      <c r="AJ117" s="6"/>
      <c r="AK117" s="6"/>
      <c r="AL117" s="6"/>
      <c r="AM117" s="6"/>
      <c r="AN117" s="6"/>
      <c r="AO117" s="6"/>
      <c r="AP117" s="6"/>
      <c r="AQ117" s="6"/>
      <c r="AR117" s="6"/>
      <c r="AS117" s="6"/>
      <c r="AT117" s="6"/>
      <c r="AU117" s="6"/>
      <c r="AV117" s="340">
        <f>ROUNDDOWN(SUM(AV111:BB116),4)</f>
        <v>0</v>
      </c>
      <c r="AW117" s="340"/>
      <c r="AX117" s="340"/>
      <c r="AY117" s="340"/>
      <c r="AZ117" s="340"/>
      <c r="BA117" s="340"/>
      <c r="BB117" s="340"/>
      <c r="BC117" s="19"/>
      <c r="BF117" s="107"/>
      <c r="BG117" s="108"/>
      <c r="BH117" s="108"/>
      <c r="BI117" s="112"/>
    </row>
    <row r="118" spans="2:61" ht="12" customHeight="1" x14ac:dyDescent="0.5">
      <c r="B118" s="15"/>
      <c r="C118" s="16" t="s">
        <v>110</v>
      </c>
      <c r="D118" s="16"/>
      <c r="E118" s="16" t="s">
        <v>111</v>
      </c>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7"/>
      <c r="BF118" s="107">
        <v>42</v>
      </c>
      <c r="BG118" s="108" t="s">
        <v>200</v>
      </c>
      <c r="BH118" s="108" t="s">
        <v>201</v>
      </c>
      <c r="BI118" s="112">
        <f>IFERROR(D120/30,0)</f>
        <v>0</v>
      </c>
    </row>
    <row r="119" spans="2:61" ht="12" customHeight="1" x14ac:dyDescent="0.5">
      <c r="B119" s="13"/>
      <c r="D119" s="178" t="s">
        <v>112</v>
      </c>
      <c r="E119" s="178"/>
      <c r="F119" s="178"/>
      <c r="G119" s="178"/>
      <c r="H119" s="178"/>
      <c r="I119" s="178"/>
      <c r="J119" s="178"/>
      <c r="BC119" s="14"/>
      <c r="BF119" s="107"/>
      <c r="BG119" s="108"/>
      <c r="BH119" s="108"/>
      <c r="BI119" s="112"/>
    </row>
    <row r="120" spans="2:61" ht="12" customHeight="1" x14ac:dyDescent="0.5">
      <c r="B120" s="18"/>
      <c r="C120" s="6"/>
      <c r="D120" s="340" t="str">
        <f>IF(S4="○",U117,"")</f>
        <v/>
      </c>
      <c r="E120" s="340"/>
      <c r="F120" s="340"/>
      <c r="G120" s="340"/>
      <c r="H120" s="340"/>
      <c r="I120" s="340"/>
      <c r="J120" s="340"/>
      <c r="K120" s="435" t="s">
        <v>52</v>
      </c>
      <c r="L120" s="169"/>
      <c r="M120" s="169">
        <v>30</v>
      </c>
      <c r="N120" s="169"/>
      <c r="O120" s="435" t="s">
        <v>53</v>
      </c>
      <c r="P120" s="169"/>
      <c r="Q120" s="434" t="str">
        <f>IF(S4="○",IFERROR(TEXT(ROUNDDOWN(ROUND(BI118,2),0),"#,##0")&amp;"円"&amp;TEXT((ROUND(BI118,2)-TRUNC(ROUND(BI118,2)))*100,"0;0")&amp;"銭",""),"")</f>
        <v/>
      </c>
      <c r="R120" s="434"/>
      <c r="S120" s="434"/>
      <c r="T120" s="434"/>
      <c r="U120" s="434"/>
      <c r="V120" s="434"/>
      <c r="W120" s="434"/>
      <c r="X120" s="4"/>
      <c r="Y120" s="4"/>
      <c r="Z120" s="4"/>
      <c r="AA120" s="27"/>
      <c r="AB120" s="27"/>
      <c r="AC120" s="27"/>
      <c r="AD120" s="27"/>
      <c r="AE120" s="27"/>
      <c r="AF120" s="27"/>
      <c r="AG120" s="27"/>
      <c r="AH120" s="27"/>
      <c r="AI120" s="27"/>
      <c r="AJ120" s="27"/>
      <c r="AK120" s="27"/>
      <c r="AL120" s="28"/>
      <c r="AM120" s="6"/>
      <c r="AN120" s="6"/>
      <c r="AO120" s="6"/>
      <c r="AP120" s="6"/>
      <c r="AQ120" s="6"/>
      <c r="AR120" s="6"/>
      <c r="AS120" s="6"/>
      <c r="AT120" s="6"/>
      <c r="AU120" s="6"/>
      <c r="AV120" s="6"/>
      <c r="AW120" s="6"/>
      <c r="AX120" s="6"/>
      <c r="AY120" s="4"/>
      <c r="AZ120" s="4"/>
      <c r="BA120" s="4"/>
      <c r="BB120" s="6"/>
      <c r="BC120" s="19"/>
      <c r="BF120" s="107"/>
      <c r="BG120" s="108"/>
      <c r="BH120" s="108"/>
      <c r="BI120" s="112"/>
    </row>
    <row r="121" spans="2:61" ht="12" customHeight="1" x14ac:dyDescent="0.5">
      <c r="B121" s="15"/>
      <c r="C121" s="16" t="s">
        <v>113</v>
      </c>
      <c r="D121" s="16"/>
      <c r="E121" s="16" t="s">
        <v>114</v>
      </c>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7"/>
      <c r="BF121" s="107">
        <v>43</v>
      </c>
      <c r="BG121" s="108" t="s">
        <v>202</v>
      </c>
      <c r="BH121" s="108" t="s">
        <v>203</v>
      </c>
      <c r="BI121" s="112">
        <f>IFERROR(D123/30,0)</f>
        <v>0</v>
      </c>
    </row>
    <row r="122" spans="2:61" ht="12" customHeight="1" x14ac:dyDescent="0.5">
      <c r="B122" s="13"/>
      <c r="D122" s="178" t="s">
        <v>115</v>
      </c>
      <c r="E122" s="178"/>
      <c r="F122" s="178"/>
      <c r="G122" s="178"/>
      <c r="H122" s="178"/>
      <c r="I122" s="178"/>
      <c r="J122" s="178"/>
      <c r="BC122" s="14"/>
      <c r="BF122" s="107"/>
      <c r="BG122" s="108"/>
      <c r="BH122" s="108"/>
      <c r="BI122" s="112"/>
    </row>
    <row r="123" spans="2:61" ht="12" customHeight="1" x14ac:dyDescent="0.5">
      <c r="B123" s="18"/>
      <c r="C123" s="6"/>
      <c r="D123" s="340">
        <f>AV117</f>
        <v>0</v>
      </c>
      <c r="E123" s="340"/>
      <c r="F123" s="340"/>
      <c r="G123" s="340"/>
      <c r="H123" s="340"/>
      <c r="I123" s="340"/>
      <c r="J123" s="340"/>
      <c r="K123" s="435" t="s">
        <v>52</v>
      </c>
      <c r="L123" s="169"/>
      <c r="M123" s="169">
        <v>30</v>
      </c>
      <c r="N123" s="169"/>
      <c r="O123" s="435" t="s">
        <v>53</v>
      </c>
      <c r="P123" s="169"/>
      <c r="Q123" s="434" t="str">
        <f>IFERROR(TEXT(ROUNDDOWN(ROUND(BI121,2),0),"#,##0")&amp;"円"&amp;TEXT((ROUND(BI121,2)-TRUNC(ROUND(BI121,2)))*100,"0;0")&amp;"銭","")</f>
        <v>0円0銭</v>
      </c>
      <c r="R123" s="434"/>
      <c r="S123" s="434"/>
      <c r="T123" s="434"/>
      <c r="U123" s="434"/>
      <c r="V123" s="434"/>
      <c r="W123" s="434"/>
      <c r="X123" s="4"/>
      <c r="Y123" s="4"/>
      <c r="Z123" s="4"/>
      <c r="AA123" s="27"/>
      <c r="AB123" s="27"/>
      <c r="AC123" s="27"/>
      <c r="AD123" s="27"/>
      <c r="AE123" s="27"/>
      <c r="AF123" s="27"/>
      <c r="AG123" s="27"/>
      <c r="AH123" s="27"/>
      <c r="AI123" s="27"/>
      <c r="AJ123" s="27"/>
      <c r="AK123" s="27"/>
      <c r="AL123" s="28"/>
      <c r="AM123" s="6"/>
      <c r="AN123" s="6"/>
      <c r="AO123" s="6"/>
      <c r="AP123" s="6"/>
      <c r="AQ123" s="6"/>
      <c r="AR123" s="6"/>
      <c r="AS123" s="6"/>
      <c r="AT123" s="6"/>
      <c r="AU123" s="6"/>
      <c r="AV123" s="6"/>
      <c r="AW123" s="6"/>
      <c r="AX123" s="6"/>
      <c r="AY123" s="4"/>
      <c r="AZ123" s="4"/>
      <c r="BA123" s="4"/>
      <c r="BB123" s="6"/>
      <c r="BC123" s="19"/>
      <c r="BF123" s="107"/>
      <c r="BG123" s="108"/>
      <c r="BH123" s="108"/>
      <c r="BI123" s="112"/>
    </row>
    <row r="124" spans="2:61" ht="12" customHeight="1" x14ac:dyDescent="0.5">
      <c r="B124" s="15"/>
      <c r="C124" s="16" t="s">
        <v>116</v>
      </c>
      <c r="D124" s="16"/>
      <c r="E124" s="16" t="s">
        <v>117</v>
      </c>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7"/>
      <c r="BF124" s="107">
        <v>44</v>
      </c>
      <c r="BG124" s="108" t="s">
        <v>204</v>
      </c>
      <c r="BH124" s="113" t="s">
        <v>205</v>
      </c>
      <c r="BI124" s="118" t="e">
        <f>IF(BI3-BI2&gt;=2,"○","")</f>
        <v>#NUM!</v>
      </c>
    </row>
    <row r="125" spans="2:61" ht="12" customHeight="1" x14ac:dyDescent="0.5">
      <c r="B125" s="13"/>
      <c r="D125" s="29" t="s">
        <v>118</v>
      </c>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9"/>
      <c r="BF125" s="107">
        <v>45</v>
      </c>
      <c r="BG125" s="108" t="s">
        <v>204</v>
      </c>
      <c r="BH125" s="108" t="s">
        <v>206</v>
      </c>
      <c r="BI125" s="112">
        <f>IFERROR(F127/30,0)</f>
        <v>0</v>
      </c>
    </row>
    <row r="126" spans="2:61" ht="12" customHeight="1" x14ac:dyDescent="0.5">
      <c r="B126" s="13"/>
      <c r="D126" s="20"/>
      <c r="F126" s="178" t="s">
        <v>112</v>
      </c>
      <c r="G126" s="178"/>
      <c r="H126" s="178"/>
      <c r="I126" s="178"/>
      <c r="J126" s="178"/>
      <c r="K126" s="178"/>
      <c r="L126" s="178"/>
      <c r="BC126" s="14"/>
      <c r="BF126" s="107">
        <v>46</v>
      </c>
      <c r="BG126" s="108" t="s">
        <v>204</v>
      </c>
      <c r="BH126" s="108" t="s">
        <v>207</v>
      </c>
      <c r="BI126" s="112">
        <f>MAX(BI49,BI57,BI70,BI90,BI104,BI118,BI125)</f>
        <v>0</v>
      </c>
    </row>
    <row r="127" spans="2:61" ht="12" customHeight="1" x14ac:dyDescent="0.5">
      <c r="B127" s="13"/>
      <c r="D127" s="31"/>
      <c r="E127" s="22"/>
      <c r="F127" s="221" t="e">
        <f>IF(BI124="○",U117,"")</f>
        <v>#NUM!</v>
      </c>
      <c r="G127" s="221"/>
      <c r="H127" s="221"/>
      <c r="I127" s="221"/>
      <c r="J127" s="221"/>
      <c r="K127" s="221"/>
      <c r="L127" s="221"/>
      <c r="M127" s="195" t="s">
        <v>52</v>
      </c>
      <c r="N127" s="196"/>
      <c r="O127" s="196">
        <v>30</v>
      </c>
      <c r="P127" s="196"/>
      <c r="Q127" s="195" t="s">
        <v>53</v>
      </c>
      <c r="R127" s="196"/>
      <c r="S127" s="198" t="e">
        <f>IF(BI124="○",IFERROR(TEXT(ROUNDDOWN(ROUND(BI125,2),0),"#,##0")&amp;"円"&amp;TEXT((ROUND(BI125,2)-TRUNC(ROUND(BI125,2)))*100,"0;0")&amp;"銭",""),"")</f>
        <v>#NUM!</v>
      </c>
      <c r="T127" s="198"/>
      <c r="U127" s="198"/>
      <c r="V127" s="198"/>
      <c r="W127" s="198"/>
      <c r="X127" s="198"/>
      <c r="Y127" s="198"/>
      <c r="Z127" s="449" t="s">
        <v>119</v>
      </c>
      <c r="AA127" s="449"/>
      <c r="AB127" s="449"/>
      <c r="AC127" s="32"/>
      <c r="AD127" s="32"/>
      <c r="AE127" s="32"/>
      <c r="AF127" s="32"/>
      <c r="AG127" s="32"/>
      <c r="AH127" s="32"/>
      <c r="AI127" s="32"/>
      <c r="AJ127" s="32"/>
      <c r="AK127" s="32"/>
      <c r="AL127" s="32"/>
      <c r="AM127" s="32"/>
      <c r="AN127" s="33"/>
      <c r="AO127" s="22"/>
      <c r="AP127" s="22"/>
      <c r="AQ127" s="22"/>
      <c r="AR127" s="22"/>
      <c r="AS127" s="22"/>
      <c r="AT127" s="22"/>
      <c r="AU127" s="22"/>
      <c r="AV127" s="22"/>
      <c r="AW127" s="22"/>
      <c r="AX127" s="22"/>
      <c r="AY127" s="22"/>
      <c r="AZ127" s="22"/>
      <c r="BA127" s="34"/>
      <c r="BB127" s="34"/>
      <c r="BC127" s="40"/>
      <c r="BF127" s="107">
        <v>47</v>
      </c>
      <c r="BG127" s="108" t="s">
        <v>204</v>
      </c>
      <c r="BH127" s="108" t="s">
        <v>208</v>
      </c>
      <c r="BI127" s="112">
        <f>IFERROR(BI126*M131,0)</f>
        <v>0</v>
      </c>
    </row>
    <row r="128" spans="2:61" ht="12" customHeight="1" x14ac:dyDescent="0.5">
      <c r="B128" s="13"/>
      <c r="D128" s="20" t="s">
        <v>120</v>
      </c>
      <c r="BC128" s="14"/>
      <c r="BF128" s="107"/>
      <c r="BG128" s="108"/>
      <c r="BH128" s="108"/>
      <c r="BI128" s="112"/>
    </row>
    <row r="129" spans="2:61" ht="12" customHeight="1" x14ac:dyDescent="0.5">
      <c r="B129" s="13"/>
      <c r="D129" s="31"/>
      <c r="E129" s="22"/>
      <c r="F129" s="22"/>
      <c r="G129" s="22"/>
      <c r="H129" s="22"/>
      <c r="I129" s="22"/>
      <c r="J129" s="22"/>
      <c r="K129" s="22"/>
      <c r="L129" s="22"/>
      <c r="M129" s="22"/>
      <c r="N129" s="22"/>
      <c r="O129" s="22"/>
      <c r="P129" s="22"/>
      <c r="Q129" s="22"/>
      <c r="R129" s="22"/>
      <c r="S129" s="198" t="e">
        <f>IF(BI124="○",TEXT(ROUNDDOWN(ROUND(BI126,2),0),"#,##0")&amp;"円"&amp;TEXT((ROUND(BI126,2)-TRUNC(ROUND(BI126,2)))*100,"0;0")&amp;"銭","")</f>
        <v>#NUM!</v>
      </c>
      <c r="T129" s="198"/>
      <c r="U129" s="198"/>
      <c r="V129" s="198"/>
      <c r="W129" s="198"/>
      <c r="X129" s="198"/>
      <c r="Y129" s="198"/>
      <c r="Z129" s="449" t="s">
        <v>121</v>
      </c>
      <c r="AA129" s="449"/>
      <c r="AB129" s="449"/>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3"/>
      <c r="BF129" s="107"/>
      <c r="BG129" s="108"/>
      <c r="BH129" s="108"/>
      <c r="BI129" s="112"/>
    </row>
    <row r="130" spans="2:61" ht="12" customHeight="1" x14ac:dyDescent="0.5">
      <c r="B130" s="13"/>
      <c r="D130" s="164" t="s">
        <v>121</v>
      </c>
      <c r="E130" s="164"/>
      <c r="F130" s="164"/>
      <c r="G130" s="164"/>
      <c r="H130" s="164"/>
      <c r="I130" s="164"/>
      <c r="J130" s="164"/>
      <c r="M130" s="178" t="s">
        <v>122</v>
      </c>
      <c r="N130" s="178"/>
      <c r="O130" s="178"/>
      <c r="P130" s="178"/>
      <c r="Q130" s="178"/>
      <c r="R130" s="178"/>
      <c r="S130" s="178"/>
      <c r="BC130" s="14"/>
      <c r="BF130" s="107"/>
      <c r="BG130" s="108"/>
      <c r="BH130" s="108"/>
      <c r="BI130" s="112"/>
    </row>
    <row r="131" spans="2:61" ht="12" customHeight="1" x14ac:dyDescent="0.5">
      <c r="B131" s="18"/>
      <c r="C131" s="6"/>
      <c r="D131" s="434" t="e">
        <f>IF(BI124="○",S129,"")</f>
        <v>#NUM!</v>
      </c>
      <c r="E131" s="434"/>
      <c r="F131" s="434"/>
      <c r="G131" s="434"/>
      <c r="H131" s="434"/>
      <c r="I131" s="434"/>
      <c r="J131" s="434"/>
      <c r="K131" s="435" t="s">
        <v>63</v>
      </c>
      <c r="L131" s="169"/>
      <c r="M131" s="439" t="e">
        <f>IF(BI124="○",INDEX(スライド率!D4:W43,平均給与額算定書!BI7,平均給与額算定書!BI8),"")</f>
        <v>#NUM!</v>
      </c>
      <c r="N131" s="439"/>
      <c r="O131" s="439"/>
      <c r="P131" s="439"/>
      <c r="Q131" s="439"/>
      <c r="R131" s="439"/>
      <c r="S131" s="439"/>
      <c r="T131" s="435" t="s">
        <v>53</v>
      </c>
      <c r="U131" s="169"/>
      <c r="V131" s="434" t="e">
        <f>IF(BI124="○",IFERROR(TEXT(ROUNDDOWN(ROUND(BI127,2),0),"#,##0")&amp;"円"&amp;TEXT((ROUND(BI127,2)-TRUNC(ROUND(BI127,2)))*100,"0;0")&amp;"銭",""),"")</f>
        <v>#NUM!</v>
      </c>
      <c r="W131" s="434"/>
      <c r="X131" s="434"/>
      <c r="Y131" s="434"/>
      <c r="Z131" s="434"/>
      <c r="AA131" s="434"/>
      <c r="AB131" s="434"/>
      <c r="AC131" s="4"/>
      <c r="AD131" s="4"/>
      <c r="AE131" s="4"/>
      <c r="AF131" s="27"/>
      <c r="AG131" s="27"/>
      <c r="AH131" s="27"/>
      <c r="AI131" s="27"/>
      <c r="AJ131" s="27"/>
      <c r="AK131" s="27"/>
      <c r="AL131" s="28"/>
      <c r="AM131" s="6"/>
      <c r="AN131" s="6"/>
      <c r="AO131" s="6"/>
      <c r="AP131" s="6"/>
      <c r="AQ131" s="6"/>
      <c r="AR131" s="6"/>
      <c r="AS131" s="6"/>
      <c r="AT131" s="6"/>
      <c r="AU131" s="6"/>
      <c r="AV131" s="6"/>
      <c r="AW131" s="6"/>
      <c r="AX131" s="6"/>
      <c r="AY131" s="4"/>
      <c r="AZ131" s="4"/>
      <c r="BA131" s="4"/>
      <c r="BB131" s="6"/>
      <c r="BC131" s="19"/>
      <c r="BF131" s="107"/>
      <c r="BG131" s="108"/>
      <c r="BH131" s="108"/>
      <c r="BI131" s="112"/>
    </row>
    <row r="132" spans="2:61" ht="12" customHeight="1" x14ac:dyDescent="0.5">
      <c r="B132" s="443" t="s">
        <v>123</v>
      </c>
      <c r="C132" s="444"/>
      <c r="D132" s="24" t="s">
        <v>124</v>
      </c>
      <c r="E132" s="16"/>
      <c r="F132" s="16" t="s">
        <v>125</v>
      </c>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7"/>
      <c r="BF132" s="107">
        <v>48</v>
      </c>
      <c r="BG132" s="108" t="s">
        <v>209</v>
      </c>
      <c r="BH132" s="108" t="s">
        <v>210</v>
      </c>
      <c r="BI132" s="112">
        <f>IFERROR(F135/30,0)</f>
        <v>0</v>
      </c>
    </row>
    <row r="133" spans="2:61" ht="12" customHeight="1" x14ac:dyDescent="0.5">
      <c r="B133" s="445"/>
      <c r="C133" s="446"/>
      <c r="D133" s="7"/>
      <c r="F133" s="1" t="s">
        <v>126</v>
      </c>
      <c r="BC133" s="14"/>
      <c r="BF133" s="107"/>
      <c r="BG133" s="108"/>
      <c r="BH133" s="108"/>
      <c r="BI133" s="112"/>
    </row>
    <row r="134" spans="2:61" ht="12" customHeight="1" x14ac:dyDescent="0.5">
      <c r="B134" s="445"/>
      <c r="C134" s="446"/>
      <c r="D134" s="7"/>
      <c r="F134" s="178" t="s">
        <v>115</v>
      </c>
      <c r="G134" s="178"/>
      <c r="H134" s="178"/>
      <c r="I134" s="178"/>
      <c r="J134" s="178"/>
      <c r="K134" s="178"/>
      <c r="L134" s="178"/>
      <c r="BC134" s="14"/>
      <c r="BF134" s="107"/>
      <c r="BG134" s="108"/>
      <c r="BH134" s="108"/>
      <c r="BI134" s="112"/>
    </row>
    <row r="135" spans="2:61" ht="12" customHeight="1" x14ac:dyDescent="0.5">
      <c r="B135" s="445"/>
      <c r="C135" s="446"/>
      <c r="D135" s="25"/>
      <c r="E135" s="6"/>
      <c r="F135" s="340" t="str">
        <f>IF(S5="○",AV117,"")</f>
        <v/>
      </c>
      <c r="G135" s="340"/>
      <c r="H135" s="340"/>
      <c r="I135" s="340"/>
      <c r="J135" s="340"/>
      <c r="K135" s="340"/>
      <c r="L135" s="340"/>
      <c r="M135" s="435" t="s">
        <v>52</v>
      </c>
      <c r="N135" s="169"/>
      <c r="O135" s="169">
        <v>30</v>
      </c>
      <c r="P135" s="169"/>
      <c r="Q135" s="435" t="s">
        <v>53</v>
      </c>
      <c r="R135" s="169"/>
      <c r="S135" s="434" t="str">
        <f>IF(S5="○",IFERROR(TEXT(ROUNDDOWN(ROUND(BI132,2),0),"#,##0")&amp;"円"&amp;TEXT((ROUND(BI132,2)-TRUNC(ROUND(BI132,2)))*100,"0;0")&amp;"銭",""),"")</f>
        <v/>
      </c>
      <c r="T135" s="434"/>
      <c r="U135" s="434"/>
      <c r="V135" s="434"/>
      <c r="W135" s="434"/>
      <c r="X135" s="434"/>
      <c r="Y135" s="434"/>
      <c r="Z135" s="450"/>
      <c r="AA135" s="450"/>
      <c r="AB135" s="450"/>
      <c r="AC135" s="27"/>
      <c r="AD135" s="27"/>
      <c r="AE135" s="27"/>
      <c r="AF135" s="27"/>
      <c r="AG135" s="27"/>
      <c r="AH135" s="27"/>
      <c r="AI135" s="27"/>
      <c r="AJ135" s="27"/>
      <c r="AK135" s="27"/>
      <c r="AL135" s="27"/>
      <c r="AM135" s="27"/>
      <c r="AN135" s="28"/>
      <c r="AO135" s="6"/>
      <c r="AP135" s="6"/>
      <c r="AQ135" s="6"/>
      <c r="AR135" s="6"/>
      <c r="AS135" s="6"/>
      <c r="AT135" s="6"/>
      <c r="AU135" s="6"/>
      <c r="AV135" s="6"/>
      <c r="AW135" s="6"/>
      <c r="AX135" s="6"/>
      <c r="AY135" s="6"/>
      <c r="AZ135" s="6"/>
      <c r="BA135" s="4"/>
      <c r="BB135" s="4"/>
      <c r="BC135" s="41"/>
      <c r="BF135" s="107"/>
      <c r="BG135" s="108"/>
      <c r="BH135" s="108"/>
      <c r="BI135" s="112"/>
    </row>
    <row r="136" spans="2:61" ht="12" customHeight="1" x14ac:dyDescent="0.5">
      <c r="B136" s="445"/>
      <c r="C136" s="446"/>
      <c r="D136" s="24" t="s">
        <v>127</v>
      </c>
      <c r="E136" s="16"/>
      <c r="F136" s="16" t="s">
        <v>128</v>
      </c>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7"/>
      <c r="BF136" s="107">
        <v>49</v>
      </c>
      <c r="BG136" s="108" t="s">
        <v>211</v>
      </c>
      <c r="BH136" s="108" t="s">
        <v>212</v>
      </c>
      <c r="BI136" s="112">
        <f>IFERROR(F139/30,0)</f>
        <v>0</v>
      </c>
    </row>
    <row r="137" spans="2:61" ht="12" customHeight="1" x14ac:dyDescent="0.5">
      <c r="B137" s="445"/>
      <c r="C137" s="446"/>
      <c r="D137" s="7"/>
      <c r="F137" s="29" t="s">
        <v>129</v>
      </c>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9"/>
      <c r="BF137" s="107">
        <v>50</v>
      </c>
      <c r="BG137" s="108" t="s">
        <v>211</v>
      </c>
      <c r="BH137" s="108" t="s">
        <v>213</v>
      </c>
      <c r="BI137" s="112">
        <f>MAX(BI49,BI57,BI70,BI90,BI104,BI118,BI136)</f>
        <v>0</v>
      </c>
    </row>
    <row r="138" spans="2:61" ht="12" customHeight="1" x14ac:dyDescent="0.5">
      <c r="B138" s="445"/>
      <c r="C138" s="446"/>
      <c r="D138" s="7"/>
      <c r="F138" s="451" t="s">
        <v>112</v>
      </c>
      <c r="G138" s="178"/>
      <c r="H138" s="178"/>
      <c r="I138" s="178"/>
      <c r="J138" s="178"/>
      <c r="K138" s="178"/>
      <c r="L138" s="178"/>
      <c r="BC138" s="14"/>
      <c r="BF138" s="107">
        <v>51</v>
      </c>
      <c r="BG138" s="108" t="s">
        <v>211</v>
      </c>
      <c r="BH138" s="108" t="s">
        <v>214</v>
      </c>
      <c r="BI138" s="112">
        <f>IFERROR(BI137*O143,0)</f>
        <v>0</v>
      </c>
    </row>
    <row r="139" spans="2:61" ht="12" customHeight="1" x14ac:dyDescent="0.5">
      <c r="B139" s="445"/>
      <c r="C139" s="446"/>
      <c r="D139" s="7"/>
      <c r="F139" s="452" t="str">
        <f>IF(S5="○",U117,"")</f>
        <v/>
      </c>
      <c r="G139" s="221"/>
      <c r="H139" s="221"/>
      <c r="I139" s="221"/>
      <c r="J139" s="221"/>
      <c r="K139" s="221"/>
      <c r="L139" s="221"/>
      <c r="M139" s="195" t="s">
        <v>52</v>
      </c>
      <c r="N139" s="196"/>
      <c r="O139" s="196">
        <v>30</v>
      </c>
      <c r="P139" s="196"/>
      <c r="Q139" s="195" t="s">
        <v>53</v>
      </c>
      <c r="R139" s="196"/>
      <c r="S139" s="198" t="str">
        <f>IF(S5="○",IFERROR(TEXT(ROUNDDOWN(ROUND(BI136,2),0),"#,##0")&amp;"円"&amp;TEXT((ROUND(BI136,2)-TRUNC(ROUND(BI136,2)))*100,"0;0")&amp;"銭",""),"")</f>
        <v/>
      </c>
      <c r="T139" s="198"/>
      <c r="U139" s="198"/>
      <c r="V139" s="198"/>
      <c r="W139" s="198"/>
      <c r="X139" s="198"/>
      <c r="Y139" s="198"/>
      <c r="Z139" s="449" t="s">
        <v>130</v>
      </c>
      <c r="AA139" s="449"/>
      <c r="AB139" s="449"/>
      <c r="AC139" s="32"/>
      <c r="AD139" s="32"/>
      <c r="AE139" s="32"/>
      <c r="AF139" s="32"/>
      <c r="AG139" s="32"/>
      <c r="AH139" s="32"/>
      <c r="AI139" s="32"/>
      <c r="AJ139" s="32"/>
      <c r="AK139" s="32"/>
      <c r="AL139" s="32"/>
      <c r="AM139" s="32"/>
      <c r="AN139" s="33"/>
      <c r="AO139" s="22"/>
      <c r="AP139" s="22"/>
      <c r="AQ139" s="22"/>
      <c r="AR139" s="22"/>
      <c r="AS139" s="22"/>
      <c r="AT139" s="22"/>
      <c r="AU139" s="22"/>
      <c r="AV139" s="22"/>
      <c r="AW139" s="22"/>
      <c r="AX139" s="22"/>
      <c r="AY139" s="22"/>
      <c r="AZ139" s="22"/>
      <c r="BA139" s="34"/>
      <c r="BB139" s="34"/>
      <c r="BC139" s="40"/>
      <c r="BF139" s="107"/>
      <c r="BG139" s="108"/>
      <c r="BH139" s="108"/>
      <c r="BI139" s="112"/>
    </row>
    <row r="140" spans="2:61" ht="12" customHeight="1" x14ac:dyDescent="0.5">
      <c r="B140" s="445"/>
      <c r="C140" s="446"/>
      <c r="D140" s="35"/>
      <c r="E140" s="35"/>
      <c r="F140" s="20" t="s">
        <v>131</v>
      </c>
      <c r="BC140" s="14"/>
      <c r="BF140" s="107"/>
      <c r="BG140" s="108"/>
      <c r="BH140" s="108"/>
      <c r="BI140" s="112"/>
    </row>
    <row r="141" spans="2:61" ht="12" customHeight="1" x14ac:dyDescent="0.5">
      <c r="B141" s="445"/>
      <c r="C141" s="446"/>
      <c r="D141" s="35"/>
      <c r="E141" s="35"/>
      <c r="F141" s="31"/>
      <c r="G141" s="22"/>
      <c r="H141" s="22"/>
      <c r="I141" s="22"/>
      <c r="J141" s="22"/>
      <c r="K141" s="22"/>
      <c r="L141" s="22"/>
      <c r="M141" s="22"/>
      <c r="N141" s="22"/>
      <c r="O141" s="22"/>
      <c r="P141" s="22"/>
      <c r="Q141" s="22"/>
      <c r="R141" s="22"/>
      <c r="S141" s="22"/>
      <c r="T141" s="22"/>
      <c r="U141" s="198" t="str">
        <f>IF(S5="○",IFERROR(TEXT(ROUNDDOWN(ROUND(BI137,2),0),"#,##0")&amp;"円"&amp;TEXT((ROUND(BI137,2)-TRUNC(ROUND(BI137,2)))*100,"0;0")&amp;"銭",""),"")</f>
        <v/>
      </c>
      <c r="V141" s="198"/>
      <c r="W141" s="198"/>
      <c r="X141" s="198"/>
      <c r="Y141" s="198"/>
      <c r="Z141" s="198"/>
      <c r="AA141" s="198"/>
      <c r="AB141" s="449" t="s">
        <v>132</v>
      </c>
      <c r="AC141" s="449"/>
      <c r="AD141" s="449"/>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3"/>
      <c r="BF141" s="107"/>
      <c r="BG141" s="108"/>
      <c r="BH141" s="108"/>
      <c r="BI141" s="112"/>
    </row>
    <row r="142" spans="2:61" ht="12" customHeight="1" x14ac:dyDescent="0.5">
      <c r="B142" s="445"/>
      <c r="C142" s="446"/>
      <c r="D142" s="35"/>
      <c r="E142" s="35"/>
      <c r="F142" s="164" t="s">
        <v>132</v>
      </c>
      <c r="G142" s="164"/>
      <c r="H142" s="164"/>
      <c r="I142" s="164"/>
      <c r="J142" s="164"/>
      <c r="K142" s="164"/>
      <c r="L142" s="164"/>
      <c r="O142" s="178" t="s">
        <v>122</v>
      </c>
      <c r="P142" s="178"/>
      <c r="Q142" s="178"/>
      <c r="R142" s="178"/>
      <c r="S142" s="178"/>
      <c r="T142" s="178"/>
      <c r="U142" s="178"/>
      <c r="BC142" s="14"/>
      <c r="BF142" s="107"/>
      <c r="BG142" s="108"/>
      <c r="BH142" s="108"/>
      <c r="BI142" s="112"/>
    </row>
    <row r="143" spans="2:61" ht="12" customHeight="1" x14ac:dyDescent="0.5">
      <c r="B143" s="445"/>
      <c r="C143" s="446"/>
      <c r="D143" s="35"/>
      <c r="E143" s="36"/>
      <c r="F143" s="434" t="str">
        <f>U141</f>
        <v/>
      </c>
      <c r="G143" s="434"/>
      <c r="H143" s="434"/>
      <c r="I143" s="434"/>
      <c r="J143" s="434"/>
      <c r="K143" s="434"/>
      <c r="L143" s="434"/>
      <c r="M143" s="435" t="s">
        <v>63</v>
      </c>
      <c r="N143" s="169"/>
      <c r="O143" s="439" t="str">
        <f>IF(S5="○",INDEX(スライド率!D4:W43,平均給与額算定書!BI7,平均給与額算定書!BI8),"")</f>
        <v/>
      </c>
      <c r="P143" s="439"/>
      <c r="Q143" s="439"/>
      <c r="R143" s="439"/>
      <c r="S143" s="439"/>
      <c r="T143" s="439"/>
      <c r="U143" s="439"/>
      <c r="V143" s="435" t="s">
        <v>53</v>
      </c>
      <c r="W143" s="169"/>
      <c r="X143" s="434" t="str">
        <f>IF(S5="○",IFERROR(TEXT(ROUNDDOWN(ROUND(BI138,2),0),"#,##0")&amp;"円"&amp;TEXT((ROUND(BI138,2)-TRUNC(ROUND(BI138,2)))*100,"0;0")&amp;"銭",""),"")</f>
        <v/>
      </c>
      <c r="Y143" s="434"/>
      <c r="Z143" s="434"/>
      <c r="AA143" s="434"/>
      <c r="AB143" s="434"/>
      <c r="AC143" s="434"/>
      <c r="AD143" s="434"/>
      <c r="AE143" s="4"/>
      <c r="AF143" s="4"/>
      <c r="AG143" s="4"/>
      <c r="AH143" s="27"/>
      <c r="AI143" s="27"/>
      <c r="AJ143" s="27"/>
      <c r="AK143" s="27"/>
      <c r="AL143" s="27"/>
      <c r="AM143" s="27"/>
      <c r="AN143" s="28"/>
      <c r="AO143" s="6"/>
      <c r="AP143" s="6"/>
      <c r="AQ143" s="6"/>
      <c r="AR143" s="6"/>
      <c r="AS143" s="6"/>
      <c r="AT143" s="6"/>
      <c r="AU143" s="6"/>
      <c r="AV143" s="6"/>
      <c r="AW143" s="6"/>
      <c r="AX143" s="6"/>
      <c r="AY143" s="4"/>
      <c r="AZ143" s="4"/>
      <c r="BA143" s="4"/>
      <c r="BB143" s="6"/>
      <c r="BC143" s="19"/>
      <c r="BF143" s="107"/>
      <c r="BG143" s="108"/>
      <c r="BH143" s="108"/>
      <c r="BI143" s="112"/>
    </row>
    <row r="144" spans="2:61" ht="12" customHeight="1" x14ac:dyDescent="0.5">
      <c r="B144" s="445"/>
      <c r="C144" s="446"/>
      <c r="D144" s="24" t="s">
        <v>133</v>
      </c>
      <c r="E144" s="16"/>
      <c r="F144" s="16" t="s">
        <v>134</v>
      </c>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7"/>
      <c r="BF144" s="107"/>
      <c r="BG144" s="108"/>
      <c r="BH144" s="108"/>
      <c r="BI144" s="112"/>
    </row>
    <row r="145" spans="2:61" x14ac:dyDescent="0.5">
      <c r="B145" s="447"/>
      <c r="C145" s="448"/>
      <c r="D145" s="25"/>
      <c r="E145" s="6"/>
      <c r="F145" s="6"/>
      <c r="G145" s="6"/>
      <c r="H145" s="6"/>
      <c r="I145" s="6"/>
      <c r="J145" s="6"/>
      <c r="K145" s="6"/>
      <c r="L145" s="6"/>
      <c r="M145" s="6"/>
      <c r="N145" s="6"/>
      <c r="O145" s="6"/>
      <c r="P145" s="6"/>
      <c r="Q145" s="6"/>
      <c r="R145" s="6"/>
      <c r="S145" s="338"/>
      <c r="T145" s="338"/>
      <c r="U145" s="338"/>
      <c r="V145" s="338"/>
      <c r="W145" s="338"/>
      <c r="X145" s="338"/>
      <c r="Y145" s="338"/>
      <c r="Z145" s="450"/>
      <c r="AA145" s="450"/>
      <c r="AB145" s="450"/>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19"/>
      <c r="BF145" s="107"/>
      <c r="BG145" s="108"/>
      <c r="BH145" s="108"/>
      <c r="BI145" s="112"/>
    </row>
    <row r="146" spans="2:61" ht="12" customHeight="1" x14ac:dyDescent="0.5">
      <c r="B146" s="15"/>
      <c r="C146" s="16" t="s">
        <v>135</v>
      </c>
      <c r="D146" s="16"/>
      <c r="E146" s="16" t="s">
        <v>136</v>
      </c>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7"/>
      <c r="BF146" s="107"/>
      <c r="BG146" s="108"/>
      <c r="BH146" s="108"/>
      <c r="BI146" s="112"/>
    </row>
    <row r="147" spans="2:61" ht="12" customHeight="1" x14ac:dyDescent="0.5">
      <c r="B147" s="18"/>
      <c r="C147" s="6"/>
      <c r="D147" s="6"/>
      <c r="E147" s="6"/>
      <c r="F147" s="6"/>
      <c r="G147" s="6"/>
      <c r="H147" s="6"/>
      <c r="I147" s="6"/>
      <c r="J147" s="6"/>
      <c r="K147" s="6"/>
      <c r="L147" s="6"/>
      <c r="M147" s="6"/>
      <c r="N147" s="6"/>
      <c r="O147" s="6"/>
      <c r="P147" s="6"/>
      <c r="Q147" s="6"/>
      <c r="R147" s="6"/>
      <c r="S147" s="433" t="str">
        <f>IF(AK10="","",IF(BI148="○","",IF(MAX(最低保障額!$D$4:$D$33)&lt;V1,NA(),VLOOKUP(V1,最低保障額!$C$4:$E$33,3,TRUE))))</f>
        <v/>
      </c>
      <c r="T147" s="433"/>
      <c r="U147" s="433"/>
      <c r="V147" s="433"/>
      <c r="W147" s="433"/>
      <c r="X147" s="433"/>
      <c r="Y147" s="433"/>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19"/>
      <c r="BF147" s="107"/>
      <c r="BG147" s="108"/>
      <c r="BH147" s="108"/>
      <c r="BI147" s="112"/>
    </row>
    <row r="148" spans="2:61" ht="12" customHeight="1" x14ac:dyDescent="0.5">
      <c r="B148" s="15"/>
      <c r="C148" s="16" t="s">
        <v>137</v>
      </c>
      <c r="D148" s="16"/>
      <c r="E148" s="16" t="s">
        <v>138</v>
      </c>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7"/>
      <c r="BF148" s="107">
        <v>52</v>
      </c>
      <c r="BG148" s="108" t="s">
        <v>215</v>
      </c>
      <c r="BH148" s="113" t="s">
        <v>216</v>
      </c>
      <c r="BI148" s="118" t="str">
        <f>IFERROR(VLOOKUP(AK10,補償の種類!$B$2:$C$9,2,FALSE),"")</f>
        <v/>
      </c>
    </row>
    <row r="149" spans="2:61" ht="12" customHeight="1" x14ac:dyDescent="0.5">
      <c r="B149" s="13"/>
      <c r="E149" s="1" t="s">
        <v>139</v>
      </c>
      <c r="AH149" s="453" t="str">
        <f>IF(BI148="○",IF(I11="","",DATEDIF(I11,BI5,"y")),"")</f>
        <v/>
      </c>
      <c r="AI149" s="453"/>
      <c r="AJ149" s="453"/>
      <c r="AK149" s="453"/>
      <c r="BC149" s="14"/>
      <c r="BF149" s="107">
        <v>53</v>
      </c>
      <c r="BG149" s="108" t="s">
        <v>217</v>
      </c>
      <c r="BH149" s="108" t="s">
        <v>218</v>
      </c>
      <c r="BI149" s="112" t="e">
        <f>VLOOKUP(AH149,最高限度額!B4:C15,2,TRUE)</f>
        <v>#N/A</v>
      </c>
    </row>
    <row r="150" spans="2:61" ht="12" customHeight="1" x14ac:dyDescent="0.5">
      <c r="B150" s="460" t="s">
        <v>140</v>
      </c>
      <c r="C150" s="456"/>
      <c r="D150" s="456"/>
      <c r="E150" s="456"/>
      <c r="F150" s="456"/>
      <c r="G150" s="456"/>
      <c r="H150" s="456"/>
      <c r="I150" s="456"/>
      <c r="J150" s="456"/>
      <c r="K150" s="456"/>
      <c r="L150" s="456"/>
      <c r="M150" s="456"/>
      <c r="N150" s="456"/>
      <c r="O150" s="456"/>
      <c r="P150" s="456"/>
      <c r="Q150" s="456"/>
      <c r="R150" s="456"/>
      <c r="S150" s="456"/>
      <c r="T150" s="455" t="s">
        <v>141</v>
      </c>
      <c r="U150" s="456"/>
      <c r="V150" s="456"/>
      <c r="W150" s="456"/>
      <c r="X150" s="456"/>
      <c r="Y150" s="456"/>
      <c r="Z150" s="456"/>
      <c r="AA150" s="456"/>
      <c r="AB150" s="456"/>
      <c r="AC150" s="456"/>
      <c r="AD150" s="456"/>
      <c r="AE150" s="456"/>
      <c r="AF150" s="456"/>
      <c r="AG150" s="456"/>
      <c r="AH150" s="456"/>
      <c r="AI150" s="456"/>
      <c r="AJ150" s="456"/>
      <c r="AK150" s="457"/>
      <c r="AL150" s="440" t="s">
        <v>142</v>
      </c>
      <c r="AM150" s="440"/>
      <c r="AN150" s="440"/>
      <c r="AO150" s="440"/>
      <c r="AP150" s="440"/>
      <c r="AQ150" s="440"/>
      <c r="AR150" s="440"/>
      <c r="AS150" s="440"/>
      <c r="AT150" s="440"/>
      <c r="AU150" s="440"/>
      <c r="AV150" s="440"/>
      <c r="AW150" s="440"/>
      <c r="AX150" s="440"/>
      <c r="AY150" s="440"/>
      <c r="AZ150" s="440"/>
      <c r="BA150" s="440"/>
      <c r="BB150" s="440"/>
      <c r="BC150" s="441"/>
      <c r="BF150" s="107">
        <v>54</v>
      </c>
      <c r="BG150" s="108" t="s">
        <v>217</v>
      </c>
      <c r="BH150" s="108" t="s">
        <v>219</v>
      </c>
      <c r="BI150" s="112" t="e">
        <f>HLOOKUP(AI1,最高限度額!D2:AS3,2,TRUE)</f>
        <v>#N/A</v>
      </c>
    </row>
    <row r="151" spans="2:61" ht="12" customHeight="1" x14ac:dyDescent="0.5">
      <c r="B151" s="461"/>
      <c r="C151" s="164"/>
      <c r="D151" s="164"/>
      <c r="E151" s="164"/>
      <c r="F151" s="164"/>
      <c r="G151" s="164"/>
      <c r="H151" s="164"/>
      <c r="I151" s="164"/>
      <c r="J151" s="164"/>
      <c r="K151" s="164"/>
      <c r="L151" s="164"/>
      <c r="M151" s="164"/>
      <c r="N151" s="164"/>
      <c r="O151" s="164"/>
      <c r="P151" s="164"/>
      <c r="Q151" s="164"/>
      <c r="R151" s="164"/>
      <c r="S151" s="164"/>
      <c r="T151" s="458"/>
      <c r="U151" s="164"/>
      <c r="V151" s="164"/>
      <c r="W151" s="164"/>
      <c r="X151" s="164"/>
      <c r="Y151" s="164"/>
      <c r="Z151" s="164"/>
      <c r="AA151" s="164"/>
      <c r="AB151" s="164"/>
      <c r="AC151" s="164"/>
      <c r="AD151" s="164"/>
      <c r="AE151" s="164"/>
      <c r="AF151" s="164"/>
      <c r="AG151" s="164"/>
      <c r="AH151" s="164"/>
      <c r="AI151" s="164"/>
      <c r="AJ151" s="164"/>
      <c r="AK151" s="459"/>
      <c r="AL151" s="172"/>
      <c r="AM151" s="172"/>
      <c r="AN151" s="172"/>
      <c r="AO151" s="172"/>
      <c r="AP151" s="172"/>
      <c r="AQ151" s="172"/>
      <c r="AR151" s="172"/>
      <c r="AS151" s="172"/>
      <c r="AT151" s="172"/>
      <c r="AU151" s="172"/>
      <c r="AV151" s="172"/>
      <c r="AW151" s="172"/>
      <c r="AX151" s="172"/>
      <c r="AY151" s="172"/>
      <c r="AZ151" s="172"/>
      <c r="BA151" s="172"/>
      <c r="BB151" s="172"/>
      <c r="BC151" s="442"/>
      <c r="BF151" s="107"/>
      <c r="BG151" s="108"/>
      <c r="BH151" s="108"/>
      <c r="BI151" s="112"/>
    </row>
    <row r="152" spans="2:61" ht="12" customHeight="1" x14ac:dyDescent="0.5">
      <c r="B152" s="18"/>
      <c r="C152" s="6"/>
      <c r="D152" s="6"/>
      <c r="E152" s="6"/>
      <c r="F152" s="6"/>
      <c r="G152" s="6"/>
      <c r="H152" s="6"/>
      <c r="I152" s="6"/>
      <c r="J152" s="6"/>
      <c r="K152" s="6"/>
      <c r="L152" s="6"/>
      <c r="M152" s="462" t="str">
        <f>IF(BI148="○",INDEX(最高限度額!D4:AS15,平均給与額算定書!BI149,平均給与額算定書!BI150),"")</f>
        <v/>
      </c>
      <c r="N152" s="462"/>
      <c r="O152" s="462"/>
      <c r="P152" s="462"/>
      <c r="Q152" s="462"/>
      <c r="R152" s="462"/>
      <c r="S152" s="462"/>
      <c r="T152" s="37"/>
      <c r="U152" s="6"/>
      <c r="V152" s="6"/>
      <c r="W152" s="6"/>
      <c r="X152" s="6"/>
      <c r="Y152" s="6"/>
      <c r="Z152" s="6"/>
      <c r="AA152" s="6"/>
      <c r="AB152" s="6"/>
      <c r="AC152" s="6"/>
      <c r="AD152" s="6"/>
      <c r="AE152" s="462" t="str">
        <f>IF(BI148="○",INDEX(最低限度額!D4:AS15,平均給与額算定書!BI149,平均給与額算定書!BI150),"")</f>
        <v/>
      </c>
      <c r="AF152" s="462"/>
      <c r="AG152" s="462"/>
      <c r="AH152" s="462"/>
      <c r="AI152" s="462"/>
      <c r="AJ152" s="462"/>
      <c r="AK152" s="463"/>
      <c r="AL152" s="6"/>
      <c r="AM152" s="6"/>
      <c r="AN152" s="6"/>
      <c r="AO152" s="6"/>
      <c r="AP152" s="6"/>
      <c r="AQ152" s="6"/>
      <c r="AR152" s="6"/>
      <c r="AS152" s="6"/>
      <c r="AT152" s="6"/>
      <c r="AU152" s="6"/>
      <c r="AV152" s="6"/>
      <c r="AW152" s="6"/>
      <c r="AX152" s="6"/>
      <c r="AY152" s="6"/>
      <c r="AZ152" s="6"/>
      <c r="BA152" s="6"/>
      <c r="BB152" s="6"/>
      <c r="BC152" s="19"/>
      <c r="BF152" s="107"/>
      <c r="BG152" s="108"/>
      <c r="BH152" s="108"/>
      <c r="BI152" s="112"/>
    </row>
    <row r="153" spans="2:61" ht="12" customHeight="1" x14ac:dyDescent="0.5">
      <c r="B153" s="13" t="s">
        <v>143</v>
      </c>
      <c r="BC153" s="14"/>
      <c r="BF153" s="107">
        <v>55</v>
      </c>
      <c r="BG153" s="108" t="s">
        <v>220</v>
      </c>
      <c r="BH153" s="108" t="s">
        <v>221</v>
      </c>
      <c r="BI153" s="112">
        <f>MAX(BI49,BI57,BI70,BI90,BI104,BI118,BI121,BI127,BI132,BI138,S145)</f>
        <v>0</v>
      </c>
    </row>
    <row r="154" spans="2:61" ht="12" customHeight="1" thickBot="1" x14ac:dyDescent="0.55000000000000004">
      <c r="B154" s="42"/>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87" t="e">
        <f>ROUNDUP(BI154,0)</f>
        <v>#VALUE!</v>
      </c>
      <c r="AC154" s="487"/>
      <c r="AD154" s="487"/>
      <c r="AE154" s="487"/>
      <c r="AF154" s="487"/>
      <c r="AG154" s="487"/>
      <c r="AH154" s="487"/>
      <c r="AI154" s="454" t="str">
        <f>BI155</f>
        <v>(A)</v>
      </c>
      <c r="AJ154" s="454"/>
      <c r="AK154" s="43" t="s">
        <v>144</v>
      </c>
      <c r="AL154" s="43"/>
      <c r="AM154" s="43"/>
      <c r="AN154" s="43"/>
      <c r="AO154" s="43"/>
      <c r="AP154" s="43"/>
      <c r="AQ154" s="43"/>
      <c r="AR154" s="43"/>
      <c r="AS154" s="43"/>
      <c r="AT154" s="43"/>
      <c r="AU154" s="43"/>
      <c r="AV154" s="43"/>
      <c r="AW154" s="43"/>
      <c r="AX154" s="43"/>
      <c r="AY154" s="43"/>
      <c r="AZ154" s="43"/>
      <c r="BA154" s="43"/>
      <c r="BB154" s="43"/>
      <c r="BC154" s="44"/>
      <c r="BF154" s="107">
        <v>56</v>
      </c>
      <c r="BG154" s="108" t="s">
        <v>220</v>
      </c>
      <c r="BH154" s="108" t="s">
        <v>222</v>
      </c>
      <c r="BI154" s="112" t="str">
        <f>IF(BI148="○",IF(BI153&gt;M152,M152,IF(BI153&lt;AE152,AE152,BI153)),IF(BI153&lt;S147,S147,BI153))</f>
        <v/>
      </c>
    </row>
    <row r="155" spans="2:61" ht="12" customHeight="1" x14ac:dyDescent="0.5">
      <c r="BF155" s="107">
        <v>57</v>
      </c>
      <c r="BG155" s="108" t="s">
        <v>220</v>
      </c>
      <c r="BH155" s="108" t="s">
        <v>223</v>
      </c>
      <c r="BI155" s="118" t="str">
        <f>IF(BI153=BI49,C47,IF(BI153=BI57,C54,IF(BI153=BI70,C64,IF(BI153=BI90,C88,IF(BI153=BI104,C104,IF(BI153=BI118,C118,IF(BI153=BI121,C121,IF(BI153=BI127,C124,IF(BI153=BI132,D132,IF(BI153=BI138,D136,IF(BI153=S145,D144)))))))))))</f>
        <v>(A)</v>
      </c>
    </row>
    <row r="156" spans="2:61" ht="12" customHeight="1" x14ac:dyDescent="0.5">
      <c r="B156" s="103"/>
      <c r="BF156" s="107"/>
      <c r="BG156" s="108"/>
      <c r="BH156" s="108"/>
      <c r="BI156" s="112"/>
    </row>
    <row r="157" spans="2:61" ht="12" customHeight="1" x14ac:dyDescent="0.5">
      <c r="B157" s="1" t="str">
        <f>IF(ISERROR(OR(M131,O143,S147,M152,AE152,AB154)),"エラーが発生しました。企画課にご確認ください。","")</f>
        <v>エラーが発生しました。企画課にご確認ください。</v>
      </c>
      <c r="BF157" s="107"/>
      <c r="BG157" s="108"/>
      <c r="BH157" s="108"/>
      <c r="BI157" s="112"/>
    </row>
    <row r="158" spans="2:61" ht="12" customHeight="1" x14ac:dyDescent="0.5">
      <c r="BF158" s="107"/>
      <c r="BG158" s="108"/>
      <c r="BH158" s="108"/>
      <c r="BI158" s="112"/>
    </row>
    <row r="159" spans="2:61" ht="12" customHeight="1" x14ac:dyDescent="0.5">
      <c r="BF159" s="107"/>
      <c r="BG159" s="108"/>
      <c r="BH159" s="108"/>
      <c r="BI159" s="112"/>
    </row>
    <row r="160" spans="2:61" ht="12" customHeight="1" x14ac:dyDescent="0.5">
      <c r="BF160" s="107"/>
      <c r="BG160" s="108"/>
      <c r="BH160" s="108"/>
      <c r="BI160" s="112"/>
    </row>
    <row r="161" spans="2:61" ht="12" customHeight="1" x14ac:dyDescent="0.5">
      <c r="B161" s="333" t="s">
        <v>292</v>
      </c>
      <c r="C161" s="334"/>
      <c r="D161" s="334"/>
      <c r="E161" s="334"/>
      <c r="F161" s="334"/>
      <c r="G161" s="334"/>
      <c r="H161" s="334"/>
      <c r="I161" s="334"/>
      <c r="J161" s="334"/>
      <c r="K161" s="334"/>
      <c r="L161" s="334"/>
      <c r="M161" s="334"/>
      <c r="N161" s="334"/>
      <c r="O161" s="334"/>
      <c r="P161" s="334"/>
      <c r="Q161" s="335"/>
      <c r="R161" s="336"/>
      <c r="S161" s="336"/>
      <c r="T161" s="336"/>
      <c r="U161" s="336"/>
      <c r="V161" s="336"/>
      <c r="W161" s="337"/>
      <c r="BF161" s="107"/>
      <c r="BG161" s="108"/>
      <c r="BH161" s="108"/>
      <c r="BI161" s="112"/>
    </row>
    <row r="162" spans="2:61" ht="12" customHeight="1" thickBot="1" x14ac:dyDescent="0.55000000000000004">
      <c r="B162" s="151"/>
      <c r="C162" s="151"/>
      <c r="D162" s="151"/>
      <c r="E162" s="151"/>
      <c r="F162" s="151"/>
      <c r="G162" s="152"/>
      <c r="H162" s="152"/>
      <c r="I162" s="152"/>
      <c r="J162" s="152"/>
      <c r="K162" s="152"/>
      <c r="L162" s="152"/>
      <c r="M162" s="152"/>
      <c r="N162" s="6"/>
      <c r="O162" s="2"/>
      <c r="P162" s="2"/>
      <c r="Q162" s="2"/>
      <c r="R162" s="2"/>
      <c r="S162" s="2"/>
      <c r="T162" s="2"/>
      <c r="U162" s="2"/>
      <c r="V162" s="2"/>
      <c r="W162" s="2"/>
      <c r="X162" s="2"/>
      <c r="Y162" s="48"/>
      <c r="Z162" s="48"/>
      <c r="AA162" s="48"/>
      <c r="AB162" s="48"/>
      <c r="AD162" s="2"/>
      <c r="AE162" s="2"/>
      <c r="AF162" s="2"/>
      <c r="AG162" s="2"/>
      <c r="AH162" s="2"/>
      <c r="AI162" s="48"/>
      <c r="AJ162" s="48"/>
      <c r="AK162" s="48"/>
      <c r="AL162" s="48"/>
      <c r="AM162" s="48"/>
      <c r="AN162" s="48"/>
      <c r="AO162" s="48"/>
      <c r="BF162" s="107"/>
      <c r="BG162" s="108"/>
      <c r="BH162" s="108"/>
      <c r="BI162" s="112"/>
    </row>
    <row r="163" spans="2:61" ht="12" customHeight="1" x14ac:dyDescent="0.5">
      <c r="B163" s="120" t="s">
        <v>224</v>
      </c>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1"/>
      <c r="AR163" s="121"/>
      <c r="AS163" s="121"/>
      <c r="AT163" s="121"/>
      <c r="AU163" s="121"/>
      <c r="AV163" s="121"/>
      <c r="AW163" s="121"/>
      <c r="AX163" s="121"/>
      <c r="AY163" s="121"/>
      <c r="AZ163" s="121"/>
      <c r="BA163" s="121"/>
      <c r="BB163" s="121"/>
      <c r="BC163" s="122"/>
      <c r="BF163" s="148">
        <v>61</v>
      </c>
      <c r="BG163" s="109" t="s">
        <v>178</v>
      </c>
      <c r="BH163" s="108" t="s">
        <v>26</v>
      </c>
      <c r="BI163" s="112" t="b">
        <v>0</v>
      </c>
    </row>
    <row r="164" spans="2:61" ht="12" customHeight="1" x14ac:dyDescent="0.5">
      <c r="B164" s="123" t="s">
        <v>225</v>
      </c>
      <c r="C164" s="124"/>
      <c r="D164" s="124"/>
      <c r="E164" s="124"/>
      <c r="F164" s="124"/>
      <c r="G164" s="124"/>
      <c r="H164" s="124"/>
      <c r="I164" s="124"/>
      <c r="J164" s="124"/>
      <c r="K164" s="124"/>
      <c r="L164" s="124"/>
      <c r="M164" s="124"/>
      <c r="N164" s="124"/>
      <c r="O164" s="124"/>
      <c r="P164" s="124"/>
      <c r="Q164" s="124"/>
      <c r="R164" s="124"/>
      <c r="S164" s="124"/>
      <c r="T164" s="124"/>
      <c r="U164" s="349" t="s">
        <v>226</v>
      </c>
      <c r="V164" s="349"/>
      <c r="W164" s="349"/>
      <c r="X164" s="349"/>
      <c r="Y164" s="349"/>
      <c r="Z164" s="349"/>
      <c r="AA164" s="349"/>
      <c r="AB164" s="349"/>
      <c r="AC164" s="124" t="s">
        <v>227</v>
      </c>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5"/>
      <c r="BF164" s="148">
        <v>62</v>
      </c>
      <c r="BG164" s="109" t="s">
        <v>178</v>
      </c>
      <c r="BH164" s="108" t="s">
        <v>28</v>
      </c>
      <c r="BI164" s="112" t="b">
        <v>0</v>
      </c>
    </row>
    <row r="165" spans="2:61" ht="12" customHeight="1" x14ac:dyDescent="0.5">
      <c r="B165" s="126" t="s">
        <v>14</v>
      </c>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8"/>
      <c r="BF165" s="148">
        <v>63</v>
      </c>
      <c r="BG165" s="109" t="s">
        <v>178</v>
      </c>
      <c r="BH165" s="108" t="s">
        <v>29</v>
      </c>
      <c r="BI165" s="112" t="b">
        <v>0</v>
      </c>
    </row>
    <row r="166" spans="2:61" ht="12" customHeight="1" x14ac:dyDescent="0.5">
      <c r="B166" s="314" t="s">
        <v>15</v>
      </c>
      <c r="C166" s="315"/>
      <c r="D166" s="315"/>
      <c r="E166" s="315"/>
      <c r="F166" s="315"/>
      <c r="G166" s="315"/>
      <c r="H166" s="315"/>
      <c r="I166" s="315"/>
      <c r="J166" s="315"/>
      <c r="K166" s="316"/>
      <c r="L166" s="320" t="e">
        <f>EOMONTH($G$1,-1)+1</f>
        <v>#NUM!</v>
      </c>
      <c r="M166" s="321"/>
      <c r="N166" s="321"/>
      <c r="O166" s="321"/>
      <c r="P166" s="321"/>
      <c r="Q166" s="321"/>
      <c r="R166" s="321"/>
      <c r="S166" s="321"/>
      <c r="T166" s="322"/>
      <c r="U166" s="323" t="s">
        <v>226</v>
      </c>
      <c r="V166" s="324"/>
      <c r="W166" s="324"/>
      <c r="X166" s="324"/>
      <c r="Y166" s="324"/>
      <c r="Z166" s="324"/>
      <c r="AA166" s="324"/>
      <c r="AB166" s="325"/>
      <c r="AC166" s="323">
        <f>Q161</f>
        <v>0</v>
      </c>
      <c r="AD166" s="324"/>
      <c r="AE166" s="324"/>
      <c r="AF166" s="324"/>
      <c r="AG166" s="324"/>
      <c r="AH166" s="324"/>
      <c r="AI166" s="324"/>
      <c r="AJ166" s="324"/>
      <c r="AK166" s="325"/>
      <c r="AL166" s="329" t="s">
        <v>16</v>
      </c>
      <c r="AM166" s="329"/>
      <c r="AN166" s="329"/>
      <c r="AO166" s="329"/>
      <c r="AP166" s="329"/>
      <c r="AQ166" s="329"/>
      <c r="AR166" s="329"/>
      <c r="AS166" s="329"/>
      <c r="AT166" s="329"/>
      <c r="AU166" s="329" t="s">
        <v>17</v>
      </c>
      <c r="AV166" s="329"/>
      <c r="AW166" s="329"/>
      <c r="AX166" s="329"/>
      <c r="AY166" s="329"/>
      <c r="AZ166" s="329"/>
      <c r="BA166" s="329"/>
      <c r="BB166" s="329"/>
      <c r="BC166" s="342"/>
      <c r="BF166" s="148">
        <v>64</v>
      </c>
      <c r="BG166" s="109" t="s">
        <v>178</v>
      </c>
      <c r="BH166" s="108" t="s">
        <v>30</v>
      </c>
      <c r="BI166" s="112" t="b">
        <v>0</v>
      </c>
    </row>
    <row r="167" spans="2:61" ht="12" customHeight="1" x14ac:dyDescent="0.5">
      <c r="B167" s="317"/>
      <c r="C167" s="318"/>
      <c r="D167" s="318"/>
      <c r="E167" s="318"/>
      <c r="F167" s="318"/>
      <c r="G167" s="318"/>
      <c r="H167" s="318"/>
      <c r="I167" s="318"/>
      <c r="J167" s="318"/>
      <c r="K167" s="319"/>
      <c r="L167" s="343" t="e">
        <f>EOMONTH(L166,0)</f>
        <v>#NUM!</v>
      </c>
      <c r="M167" s="344"/>
      <c r="N167" s="344"/>
      <c r="O167" s="344"/>
      <c r="P167" s="344"/>
      <c r="Q167" s="344"/>
      <c r="R167" s="344"/>
      <c r="S167" s="344"/>
      <c r="T167" s="345"/>
      <c r="U167" s="326"/>
      <c r="V167" s="327"/>
      <c r="W167" s="327"/>
      <c r="X167" s="327"/>
      <c r="Y167" s="327"/>
      <c r="Z167" s="327"/>
      <c r="AA167" s="327"/>
      <c r="AB167" s="328"/>
      <c r="AC167" s="346">
        <f>G1</f>
        <v>0</v>
      </c>
      <c r="AD167" s="347"/>
      <c r="AE167" s="347"/>
      <c r="AF167" s="347"/>
      <c r="AG167" s="347"/>
      <c r="AH167" s="347"/>
      <c r="AI167" s="347"/>
      <c r="AJ167" s="347"/>
      <c r="AK167" s="348"/>
      <c r="AL167" s="329"/>
      <c r="AM167" s="329"/>
      <c r="AN167" s="329"/>
      <c r="AO167" s="329"/>
      <c r="AP167" s="329"/>
      <c r="AQ167" s="329"/>
      <c r="AR167" s="329"/>
      <c r="AS167" s="329"/>
      <c r="AT167" s="329"/>
      <c r="AU167" s="329"/>
      <c r="AV167" s="329"/>
      <c r="AW167" s="329"/>
      <c r="AX167" s="329"/>
      <c r="AY167" s="329"/>
      <c r="AZ167" s="329"/>
      <c r="BA167" s="329"/>
      <c r="BB167" s="329"/>
      <c r="BC167" s="342"/>
      <c r="BF167" s="148">
        <v>65</v>
      </c>
      <c r="BG167" s="109" t="s">
        <v>178</v>
      </c>
      <c r="BH167" s="108" t="s">
        <v>31</v>
      </c>
      <c r="BI167" s="112" t="b">
        <v>0</v>
      </c>
    </row>
    <row r="168" spans="2:61" ht="12" customHeight="1" x14ac:dyDescent="0.5">
      <c r="B168" s="288" t="s">
        <v>18</v>
      </c>
      <c r="C168" s="289"/>
      <c r="D168" s="289"/>
      <c r="E168" s="289"/>
      <c r="F168" s="289"/>
      <c r="G168" s="289"/>
      <c r="H168" s="289"/>
      <c r="I168" s="289"/>
      <c r="J168" s="289"/>
      <c r="K168" s="290"/>
      <c r="L168" s="291" t="e">
        <f>L167-L166+1</f>
        <v>#NUM!</v>
      </c>
      <c r="M168" s="292"/>
      <c r="N168" s="292"/>
      <c r="O168" s="292"/>
      <c r="P168" s="292"/>
      <c r="Q168" s="292"/>
      <c r="R168" s="292"/>
      <c r="S168" s="292"/>
      <c r="T168" s="293"/>
      <c r="U168" s="294" t="s">
        <v>226</v>
      </c>
      <c r="V168" s="295"/>
      <c r="W168" s="295"/>
      <c r="X168" s="295"/>
      <c r="Y168" s="295"/>
      <c r="Z168" s="295"/>
      <c r="AA168" s="295"/>
      <c r="AB168" s="296"/>
      <c r="AC168" s="291">
        <f>AC167-AC166+1</f>
        <v>1</v>
      </c>
      <c r="AD168" s="292"/>
      <c r="AE168" s="292"/>
      <c r="AF168" s="292"/>
      <c r="AG168" s="292"/>
      <c r="AH168" s="292"/>
      <c r="AI168" s="292"/>
      <c r="AJ168" s="292"/>
      <c r="AK168" s="293"/>
      <c r="AL168" s="297">
        <f>AC168</f>
        <v>1</v>
      </c>
      <c r="AM168" s="298"/>
      <c r="AN168" s="298"/>
      <c r="AO168" s="298"/>
      <c r="AP168" s="298"/>
      <c r="AQ168" s="298"/>
      <c r="AR168" s="298"/>
      <c r="AS168" s="298"/>
      <c r="AT168" s="299"/>
      <c r="AU168" s="300"/>
      <c r="AV168" s="301"/>
      <c r="AW168" s="301"/>
      <c r="AX168" s="301"/>
      <c r="AY168" s="301"/>
      <c r="AZ168" s="301"/>
      <c r="BA168" s="301"/>
      <c r="BB168" s="301"/>
      <c r="BC168" s="302"/>
      <c r="BF168" s="148">
        <v>66</v>
      </c>
      <c r="BG168" s="109" t="s">
        <v>178</v>
      </c>
      <c r="BH168" s="108" t="s">
        <v>32</v>
      </c>
      <c r="BI168" s="112" t="b">
        <v>0</v>
      </c>
    </row>
    <row r="169" spans="2:61" ht="12" customHeight="1" x14ac:dyDescent="0.5">
      <c r="B169" s="288" t="s">
        <v>19</v>
      </c>
      <c r="C169" s="289"/>
      <c r="D169" s="289"/>
      <c r="E169" s="289"/>
      <c r="F169" s="289"/>
      <c r="G169" s="289"/>
      <c r="H169" s="289"/>
      <c r="I169" s="289"/>
      <c r="J169" s="289"/>
      <c r="K169" s="290"/>
      <c r="L169" s="291"/>
      <c r="M169" s="292"/>
      <c r="N169" s="292"/>
      <c r="O169" s="292"/>
      <c r="P169" s="292"/>
      <c r="Q169" s="292"/>
      <c r="R169" s="292"/>
      <c r="S169" s="292"/>
      <c r="T169" s="293"/>
      <c r="U169" s="294" t="s">
        <v>228</v>
      </c>
      <c r="V169" s="295"/>
      <c r="W169" s="295"/>
      <c r="X169" s="295"/>
      <c r="Y169" s="295"/>
      <c r="Z169" s="295"/>
      <c r="AA169" s="295"/>
      <c r="AB169" s="296"/>
      <c r="AC169" s="306"/>
      <c r="AD169" s="307"/>
      <c r="AE169" s="307"/>
      <c r="AF169" s="307"/>
      <c r="AG169" s="307"/>
      <c r="AH169" s="307"/>
      <c r="AI169" s="307"/>
      <c r="AJ169" s="307"/>
      <c r="AK169" s="307"/>
      <c r="AL169" s="297">
        <f>AC169</f>
        <v>0</v>
      </c>
      <c r="AM169" s="298"/>
      <c r="AN169" s="298"/>
      <c r="AO169" s="298"/>
      <c r="AP169" s="298"/>
      <c r="AQ169" s="298"/>
      <c r="AR169" s="298"/>
      <c r="AS169" s="298"/>
      <c r="AT169" s="299"/>
      <c r="AU169" s="303"/>
      <c r="AV169" s="304"/>
      <c r="AW169" s="304"/>
      <c r="AX169" s="304"/>
      <c r="AY169" s="304"/>
      <c r="AZ169" s="304"/>
      <c r="BA169" s="304"/>
      <c r="BB169" s="304"/>
      <c r="BC169" s="305"/>
      <c r="BF169" s="148">
        <v>67</v>
      </c>
      <c r="BG169" s="109" t="s">
        <v>178</v>
      </c>
      <c r="BH169" s="108" t="s">
        <v>34</v>
      </c>
      <c r="BI169" s="112" t="b">
        <v>0</v>
      </c>
    </row>
    <row r="170" spans="2:61" ht="12" customHeight="1" x14ac:dyDescent="0.5">
      <c r="B170" s="288" t="s">
        <v>229</v>
      </c>
      <c r="C170" s="289"/>
      <c r="D170" s="289"/>
      <c r="E170" s="289"/>
      <c r="F170" s="289"/>
      <c r="G170" s="289"/>
      <c r="H170" s="289"/>
      <c r="I170" s="289"/>
      <c r="J170" s="289"/>
      <c r="K170" s="290"/>
      <c r="L170" s="306"/>
      <c r="M170" s="307"/>
      <c r="N170" s="307"/>
      <c r="O170" s="307"/>
      <c r="P170" s="307"/>
      <c r="Q170" s="307"/>
      <c r="R170" s="307"/>
      <c r="S170" s="307"/>
      <c r="T170" s="308"/>
      <c r="U170" s="294" t="s">
        <v>228</v>
      </c>
      <c r="V170" s="295"/>
      <c r="W170" s="295"/>
      <c r="X170" s="295"/>
      <c r="Y170" s="295"/>
      <c r="Z170" s="295"/>
      <c r="AA170" s="295"/>
      <c r="AB170" s="296"/>
      <c r="AC170" s="306"/>
      <c r="AD170" s="307"/>
      <c r="AE170" s="307"/>
      <c r="AF170" s="307"/>
      <c r="AG170" s="307"/>
      <c r="AH170" s="307"/>
      <c r="AI170" s="307"/>
      <c r="AJ170" s="307"/>
      <c r="AK170" s="308"/>
      <c r="AL170" s="297">
        <f>AC170</f>
        <v>0</v>
      </c>
      <c r="AM170" s="298"/>
      <c r="AN170" s="298"/>
      <c r="AO170" s="298"/>
      <c r="AP170" s="298"/>
      <c r="AQ170" s="298"/>
      <c r="AR170" s="298"/>
      <c r="AS170" s="298"/>
      <c r="AT170" s="299"/>
      <c r="AU170" s="303"/>
      <c r="AV170" s="304"/>
      <c r="AW170" s="304"/>
      <c r="AX170" s="304"/>
      <c r="AY170" s="304"/>
      <c r="AZ170" s="304"/>
      <c r="BA170" s="304"/>
      <c r="BB170" s="304"/>
      <c r="BC170" s="305"/>
      <c r="BF170" s="148">
        <v>68</v>
      </c>
      <c r="BG170" s="109" t="s">
        <v>178</v>
      </c>
      <c r="BH170" s="108" t="s">
        <v>35</v>
      </c>
      <c r="BI170" s="112" t="b">
        <v>0</v>
      </c>
    </row>
    <row r="171" spans="2:61" ht="12" customHeight="1" x14ac:dyDescent="0.5">
      <c r="B171" s="288" t="s">
        <v>20</v>
      </c>
      <c r="C171" s="289"/>
      <c r="D171" s="289"/>
      <c r="E171" s="289"/>
      <c r="F171" s="289"/>
      <c r="G171" s="289"/>
      <c r="H171" s="289"/>
      <c r="I171" s="289"/>
      <c r="J171" s="289"/>
      <c r="K171" s="290"/>
      <c r="L171" s="291"/>
      <c r="M171" s="292"/>
      <c r="N171" s="292"/>
      <c r="O171" s="292"/>
      <c r="P171" s="292"/>
      <c r="Q171" s="292"/>
      <c r="R171" s="292"/>
      <c r="S171" s="292"/>
      <c r="T171" s="293"/>
      <c r="U171" s="294" t="s">
        <v>228</v>
      </c>
      <c r="V171" s="295"/>
      <c r="W171" s="295"/>
      <c r="X171" s="295"/>
      <c r="Y171" s="295"/>
      <c r="Z171" s="295"/>
      <c r="AA171" s="295"/>
      <c r="AB171" s="296"/>
      <c r="AC171" s="306"/>
      <c r="AD171" s="307"/>
      <c r="AE171" s="307"/>
      <c r="AF171" s="307"/>
      <c r="AG171" s="307"/>
      <c r="AH171" s="307"/>
      <c r="AI171" s="307"/>
      <c r="AJ171" s="307"/>
      <c r="AK171" s="308"/>
      <c r="AL171" s="299">
        <f>AC171</f>
        <v>0</v>
      </c>
      <c r="AM171" s="309"/>
      <c r="AN171" s="309"/>
      <c r="AO171" s="309"/>
      <c r="AP171" s="309"/>
      <c r="AQ171" s="309"/>
      <c r="AR171" s="309"/>
      <c r="AS171" s="309"/>
      <c r="AT171" s="309"/>
      <c r="AU171" s="303"/>
      <c r="AV171" s="304"/>
      <c r="AW171" s="304"/>
      <c r="AX171" s="304"/>
      <c r="AY171" s="304"/>
      <c r="AZ171" s="304"/>
      <c r="BA171" s="304"/>
      <c r="BB171" s="304"/>
      <c r="BC171" s="305"/>
      <c r="BF171" s="148">
        <v>69</v>
      </c>
      <c r="BG171" s="109" t="s">
        <v>178</v>
      </c>
      <c r="BH171" s="108" t="s">
        <v>36</v>
      </c>
      <c r="BI171" s="112" t="b">
        <v>0</v>
      </c>
    </row>
    <row r="172" spans="2:61" ht="12" customHeight="1" x14ac:dyDescent="0.5">
      <c r="B172" s="310" t="s">
        <v>21</v>
      </c>
      <c r="C172" s="311"/>
      <c r="D172" s="269" t="s">
        <v>22</v>
      </c>
      <c r="E172" s="312" t="s">
        <v>22</v>
      </c>
      <c r="F172" s="313"/>
      <c r="G172" s="313"/>
      <c r="H172" s="313"/>
      <c r="I172" s="313"/>
      <c r="J172" s="313"/>
      <c r="K172" s="129"/>
      <c r="L172" s="274"/>
      <c r="M172" s="275"/>
      <c r="N172" s="275"/>
      <c r="O172" s="275"/>
      <c r="P172" s="275"/>
      <c r="Q172" s="275"/>
      <c r="R172" s="275"/>
      <c r="S172" s="275"/>
      <c r="T172" s="276"/>
      <c r="U172" s="277" t="s">
        <v>228</v>
      </c>
      <c r="V172" s="278"/>
      <c r="W172" s="278"/>
      <c r="X172" s="278"/>
      <c r="Y172" s="278"/>
      <c r="Z172" s="278"/>
      <c r="AA172" s="278"/>
      <c r="AB172" s="279"/>
      <c r="AC172" s="280">
        <f>IFERROR(ROUNDDOWN(IF(BI184,L172,L172/(L$168-L$170)*(AC$168-AC$170)),4),0)</f>
        <v>0</v>
      </c>
      <c r="AD172" s="281"/>
      <c r="AE172" s="281"/>
      <c r="AF172" s="281"/>
      <c r="AG172" s="281"/>
      <c r="AH172" s="281"/>
      <c r="AI172" s="281"/>
      <c r="AJ172" s="281"/>
      <c r="AK172" s="282"/>
      <c r="AL172" s="283">
        <f t="shared" ref="AL172:AL195" si="3">AC172</f>
        <v>0</v>
      </c>
      <c r="AM172" s="284"/>
      <c r="AN172" s="284"/>
      <c r="AO172" s="284"/>
      <c r="AP172" s="284"/>
      <c r="AQ172" s="284"/>
      <c r="AR172" s="284"/>
      <c r="AS172" s="284"/>
      <c r="AT172" s="285"/>
      <c r="AU172" s="303"/>
      <c r="AV172" s="304"/>
      <c r="AW172" s="304"/>
      <c r="AX172" s="304"/>
      <c r="AY172" s="304"/>
      <c r="AZ172" s="304"/>
      <c r="BA172" s="304"/>
      <c r="BB172" s="304"/>
      <c r="BC172" s="305"/>
      <c r="BF172" s="148">
        <v>70</v>
      </c>
      <c r="BG172" s="109" t="s">
        <v>178</v>
      </c>
      <c r="BH172" s="108" t="s">
        <v>37</v>
      </c>
      <c r="BI172" s="112" t="b">
        <v>0</v>
      </c>
    </row>
    <row r="173" spans="2:61" ht="12" customHeight="1" x14ac:dyDescent="0.5">
      <c r="B173" s="310"/>
      <c r="C173" s="311"/>
      <c r="D173" s="270"/>
      <c r="E173" s="286" t="s">
        <v>164</v>
      </c>
      <c r="F173" s="287"/>
      <c r="G173" s="287"/>
      <c r="H173" s="287"/>
      <c r="I173" s="287"/>
      <c r="J173" s="287"/>
      <c r="K173" s="130"/>
      <c r="L173" s="224"/>
      <c r="M173" s="225"/>
      <c r="N173" s="225"/>
      <c r="O173" s="225"/>
      <c r="P173" s="225"/>
      <c r="Q173" s="225"/>
      <c r="R173" s="225"/>
      <c r="S173" s="225"/>
      <c r="T173" s="226"/>
      <c r="U173" s="227" t="s">
        <v>228</v>
      </c>
      <c r="V173" s="228"/>
      <c r="W173" s="228"/>
      <c r="X173" s="228"/>
      <c r="Y173" s="228"/>
      <c r="Z173" s="228"/>
      <c r="AA173" s="228"/>
      <c r="AB173" s="229"/>
      <c r="AC173" s="230">
        <f t="shared" ref="AC173:AC195" si="4">IFERROR(ROUNDDOWN(IF(BI185,L173,L173/(L$168-L$170)*(AC$168-AC$170)),4),0)</f>
        <v>0</v>
      </c>
      <c r="AD173" s="231"/>
      <c r="AE173" s="231"/>
      <c r="AF173" s="231"/>
      <c r="AG173" s="231"/>
      <c r="AH173" s="231"/>
      <c r="AI173" s="231"/>
      <c r="AJ173" s="231"/>
      <c r="AK173" s="232"/>
      <c r="AL173" s="249">
        <f t="shared" si="3"/>
        <v>0</v>
      </c>
      <c r="AM173" s="250"/>
      <c r="AN173" s="250"/>
      <c r="AO173" s="250"/>
      <c r="AP173" s="250"/>
      <c r="AQ173" s="250"/>
      <c r="AR173" s="250"/>
      <c r="AS173" s="250"/>
      <c r="AT173" s="251"/>
      <c r="AU173" s="303"/>
      <c r="AV173" s="304"/>
      <c r="AW173" s="304"/>
      <c r="AX173" s="304"/>
      <c r="AY173" s="304"/>
      <c r="AZ173" s="304"/>
      <c r="BA173" s="304"/>
      <c r="BB173" s="304"/>
      <c r="BC173" s="305"/>
      <c r="BF173" s="148">
        <v>71</v>
      </c>
      <c r="BG173" s="109" t="s">
        <v>178</v>
      </c>
      <c r="BH173" s="108" t="s">
        <v>38</v>
      </c>
      <c r="BI173" s="112" t="b">
        <v>0</v>
      </c>
    </row>
    <row r="174" spans="2:61" ht="12" customHeight="1" x14ac:dyDescent="0.5">
      <c r="B174" s="310"/>
      <c r="C174" s="311"/>
      <c r="D174" s="271"/>
      <c r="E174" s="264" t="s">
        <v>165</v>
      </c>
      <c r="F174" s="265"/>
      <c r="G174" s="265"/>
      <c r="H174" s="265"/>
      <c r="I174" s="265"/>
      <c r="J174" s="265"/>
      <c r="K174" s="131"/>
      <c r="L174" s="236"/>
      <c r="M174" s="237"/>
      <c r="N174" s="237"/>
      <c r="O174" s="237"/>
      <c r="P174" s="237"/>
      <c r="Q174" s="237"/>
      <c r="R174" s="237"/>
      <c r="S174" s="237"/>
      <c r="T174" s="238"/>
      <c r="U174" s="239" t="s">
        <v>228</v>
      </c>
      <c r="V174" s="240"/>
      <c r="W174" s="240"/>
      <c r="X174" s="240"/>
      <c r="Y174" s="240"/>
      <c r="Z174" s="240"/>
      <c r="AA174" s="240"/>
      <c r="AB174" s="241"/>
      <c r="AC174" s="242">
        <f t="shared" si="4"/>
        <v>0</v>
      </c>
      <c r="AD174" s="243"/>
      <c r="AE174" s="243"/>
      <c r="AF174" s="243"/>
      <c r="AG174" s="243"/>
      <c r="AH174" s="243"/>
      <c r="AI174" s="243"/>
      <c r="AJ174" s="243"/>
      <c r="AK174" s="244"/>
      <c r="AL174" s="266">
        <f t="shared" si="3"/>
        <v>0</v>
      </c>
      <c r="AM174" s="267"/>
      <c r="AN174" s="267"/>
      <c r="AO174" s="267"/>
      <c r="AP174" s="267"/>
      <c r="AQ174" s="267"/>
      <c r="AR174" s="267"/>
      <c r="AS174" s="267"/>
      <c r="AT174" s="268"/>
      <c r="AU174" s="303"/>
      <c r="AV174" s="304"/>
      <c r="AW174" s="304"/>
      <c r="AX174" s="304"/>
      <c r="AY174" s="304"/>
      <c r="AZ174" s="304"/>
      <c r="BA174" s="304"/>
      <c r="BB174" s="304"/>
      <c r="BC174" s="305"/>
      <c r="BF174" s="148">
        <v>72</v>
      </c>
      <c r="BG174" s="109" t="s">
        <v>178</v>
      </c>
      <c r="BH174" s="108" t="s">
        <v>39</v>
      </c>
      <c r="BI174" s="112" t="b">
        <v>0</v>
      </c>
    </row>
    <row r="175" spans="2:61" ht="12" customHeight="1" x14ac:dyDescent="0.5">
      <c r="B175" s="310"/>
      <c r="C175" s="311"/>
      <c r="D175" s="269" t="s">
        <v>25</v>
      </c>
      <c r="E175" s="272" t="s">
        <v>26</v>
      </c>
      <c r="F175" s="273"/>
      <c r="G175" s="273"/>
      <c r="H175" s="273"/>
      <c r="I175" s="273"/>
      <c r="J175" s="132"/>
      <c r="K175" s="133"/>
      <c r="L175" s="274"/>
      <c r="M175" s="275"/>
      <c r="N175" s="275"/>
      <c r="O175" s="275"/>
      <c r="P175" s="275"/>
      <c r="Q175" s="275"/>
      <c r="R175" s="275"/>
      <c r="S175" s="275"/>
      <c r="T175" s="276"/>
      <c r="U175" s="277" t="s">
        <v>228</v>
      </c>
      <c r="V175" s="278"/>
      <c r="W175" s="278"/>
      <c r="X175" s="278"/>
      <c r="Y175" s="278"/>
      <c r="Z175" s="278"/>
      <c r="AA175" s="278"/>
      <c r="AB175" s="279"/>
      <c r="AC175" s="280">
        <f t="shared" si="4"/>
        <v>0</v>
      </c>
      <c r="AD175" s="281"/>
      <c r="AE175" s="281"/>
      <c r="AF175" s="281"/>
      <c r="AG175" s="281"/>
      <c r="AH175" s="281"/>
      <c r="AI175" s="281"/>
      <c r="AJ175" s="281"/>
      <c r="AK175" s="282"/>
      <c r="AL175" s="283">
        <f t="shared" si="3"/>
        <v>0</v>
      </c>
      <c r="AM175" s="284"/>
      <c r="AN175" s="284"/>
      <c r="AO175" s="284"/>
      <c r="AP175" s="284"/>
      <c r="AQ175" s="284"/>
      <c r="AR175" s="284"/>
      <c r="AS175" s="284"/>
      <c r="AT175" s="285"/>
      <c r="AU175" s="258" t="s">
        <v>27</v>
      </c>
      <c r="AV175" s="259"/>
      <c r="AW175" s="259"/>
      <c r="AX175" s="259"/>
      <c r="AY175" s="259"/>
      <c r="AZ175" s="259"/>
      <c r="BA175" s="259"/>
      <c r="BB175" s="259"/>
      <c r="BC175" s="260"/>
      <c r="BF175" s="148">
        <v>73</v>
      </c>
      <c r="BG175" s="109" t="s">
        <v>178</v>
      </c>
      <c r="BH175" s="108" t="s">
        <v>40</v>
      </c>
      <c r="BI175" s="112" t="b">
        <v>0</v>
      </c>
    </row>
    <row r="176" spans="2:61" ht="12" customHeight="1" x14ac:dyDescent="0.5">
      <c r="B176" s="310"/>
      <c r="C176" s="311"/>
      <c r="D176" s="270"/>
      <c r="E176" s="222" t="s">
        <v>28</v>
      </c>
      <c r="F176" s="223"/>
      <c r="G176" s="223"/>
      <c r="H176" s="223"/>
      <c r="I176" s="223"/>
      <c r="J176" s="134"/>
      <c r="K176" s="130"/>
      <c r="L176" s="224"/>
      <c r="M176" s="225"/>
      <c r="N176" s="225"/>
      <c r="O176" s="225"/>
      <c r="P176" s="225"/>
      <c r="Q176" s="225"/>
      <c r="R176" s="225"/>
      <c r="S176" s="225"/>
      <c r="T176" s="226"/>
      <c r="U176" s="227" t="s">
        <v>228</v>
      </c>
      <c r="V176" s="228"/>
      <c r="W176" s="228"/>
      <c r="X176" s="228"/>
      <c r="Y176" s="228"/>
      <c r="Z176" s="228"/>
      <c r="AA176" s="228"/>
      <c r="AB176" s="229"/>
      <c r="AC176" s="230">
        <f t="shared" si="4"/>
        <v>0</v>
      </c>
      <c r="AD176" s="231"/>
      <c r="AE176" s="231"/>
      <c r="AF176" s="231"/>
      <c r="AG176" s="231"/>
      <c r="AH176" s="231"/>
      <c r="AI176" s="231"/>
      <c r="AJ176" s="231"/>
      <c r="AK176" s="232"/>
      <c r="AL176" s="249">
        <f t="shared" si="3"/>
        <v>0</v>
      </c>
      <c r="AM176" s="250"/>
      <c r="AN176" s="250"/>
      <c r="AO176" s="250"/>
      <c r="AP176" s="250"/>
      <c r="AQ176" s="250"/>
      <c r="AR176" s="250"/>
      <c r="AS176" s="250"/>
      <c r="AT176" s="251"/>
      <c r="AU176" s="258"/>
      <c r="AV176" s="259"/>
      <c r="AW176" s="259"/>
      <c r="AX176" s="259"/>
      <c r="AY176" s="259"/>
      <c r="AZ176" s="259"/>
      <c r="BA176" s="259"/>
      <c r="BB176" s="259"/>
      <c r="BC176" s="260"/>
      <c r="BF176" s="148">
        <v>74</v>
      </c>
      <c r="BG176" s="109" t="s">
        <v>178</v>
      </c>
      <c r="BH176" s="108" t="s">
        <v>41</v>
      </c>
      <c r="BI176" s="112" t="b">
        <v>0</v>
      </c>
    </row>
    <row r="177" spans="2:61" ht="12" customHeight="1" x14ac:dyDescent="0.5">
      <c r="B177" s="310"/>
      <c r="C177" s="311"/>
      <c r="D177" s="270"/>
      <c r="E177" s="222" t="s">
        <v>29</v>
      </c>
      <c r="F177" s="223"/>
      <c r="G177" s="223"/>
      <c r="H177" s="223"/>
      <c r="I177" s="223"/>
      <c r="J177" s="134"/>
      <c r="K177" s="130"/>
      <c r="L177" s="224"/>
      <c r="M177" s="225"/>
      <c r="N177" s="225"/>
      <c r="O177" s="225"/>
      <c r="P177" s="225"/>
      <c r="Q177" s="225"/>
      <c r="R177" s="225"/>
      <c r="S177" s="225"/>
      <c r="T177" s="226"/>
      <c r="U177" s="227" t="s">
        <v>228</v>
      </c>
      <c r="V177" s="228"/>
      <c r="W177" s="228"/>
      <c r="X177" s="228"/>
      <c r="Y177" s="228"/>
      <c r="Z177" s="228"/>
      <c r="AA177" s="228"/>
      <c r="AB177" s="229"/>
      <c r="AC177" s="230">
        <f t="shared" si="4"/>
        <v>0</v>
      </c>
      <c r="AD177" s="231"/>
      <c r="AE177" s="231"/>
      <c r="AF177" s="231"/>
      <c r="AG177" s="231"/>
      <c r="AH177" s="231"/>
      <c r="AI177" s="231"/>
      <c r="AJ177" s="231"/>
      <c r="AK177" s="232"/>
      <c r="AL177" s="249">
        <f t="shared" si="3"/>
        <v>0</v>
      </c>
      <c r="AM177" s="250"/>
      <c r="AN177" s="250"/>
      <c r="AO177" s="250"/>
      <c r="AP177" s="250"/>
      <c r="AQ177" s="250"/>
      <c r="AR177" s="250"/>
      <c r="AS177" s="250"/>
      <c r="AT177" s="251"/>
      <c r="AU177" s="261"/>
      <c r="AV177" s="262"/>
      <c r="AW177" s="262"/>
      <c r="AX177" s="262"/>
      <c r="AY177" s="262"/>
      <c r="AZ177" s="262"/>
      <c r="BA177" s="262"/>
      <c r="BB177" s="262"/>
      <c r="BC177" s="263"/>
      <c r="BF177" s="148">
        <v>75</v>
      </c>
      <c r="BG177" s="109" t="s">
        <v>178</v>
      </c>
      <c r="BH177" s="108" t="s">
        <v>42</v>
      </c>
      <c r="BI177" s="112" t="b">
        <v>0</v>
      </c>
    </row>
    <row r="178" spans="2:61" ht="12" customHeight="1" x14ac:dyDescent="0.5">
      <c r="B178" s="310"/>
      <c r="C178" s="311"/>
      <c r="D178" s="270"/>
      <c r="E178" s="222" t="s">
        <v>30</v>
      </c>
      <c r="F178" s="223"/>
      <c r="G178" s="223"/>
      <c r="H178" s="223"/>
      <c r="I178" s="223"/>
      <c r="J178" s="134"/>
      <c r="K178" s="130"/>
      <c r="L178" s="224"/>
      <c r="M178" s="225"/>
      <c r="N178" s="225"/>
      <c r="O178" s="225"/>
      <c r="P178" s="225"/>
      <c r="Q178" s="225"/>
      <c r="R178" s="225"/>
      <c r="S178" s="225"/>
      <c r="T178" s="226"/>
      <c r="U178" s="227" t="s">
        <v>228</v>
      </c>
      <c r="V178" s="228"/>
      <c r="W178" s="228"/>
      <c r="X178" s="228"/>
      <c r="Y178" s="228"/>
      <c r="Z178" s="228"/>
      <c r="AA178" s="228"/>
      <c r="AB178" s="229"/>
      <c r="AC178" s="230">
        <f t="shared" si="4"/>
        <v>0</v>
      </c>
      <c r="AD178" s="231"/>
      <c r="AE178" s="231"/>
      <c r="AF178" s="231"/>
      <c r="AG178" s="231"/>
      <c r="AH178" s="231"/>
      <c r="AI178" s="231"/>
      <c r="AJ178" s="231"/>
      <c r="AK178" s="232"/>
      <c r="AL178" s="249">
        <f t="shared" si="3"/>
        <v>0</v>
      </c>
      <c r="AM178" s="250"/>
      <c r="AN178" s="250"/>
      <c r="AO178" s="250"/>
      <c r="AP178" s="250"/>
      <c r="AQ178" s="250"/>
      <c r="AR178" s="250"/>
      <c r="AS178" s="250"/>
      <c r="AT178" s="251"/>
      <c r="AU178" s="135"/>
      <c r="AV178" s="136"/>
      <c r="AW178" s="136"/>
      <c r="AX178" s="136"/>
      <c r="AY178" s="136"/>
      <c r="AZ178" s="136"/>
      <c r="BA178" s="136"/>
      <c r="BB178" s="136"/>
      <c r="BC178" s="137"/>
      <c r="BF178" s="148">
        <v>76</v>
      </c>
      <c r="BG178" s="109" t="s">
        <v>178</v>
      </c>
      <c r="BH178" s="108" t="s">
        <v>43</v>
      </c>
      <c r="BI178" s="112" t="b">
        <v>0</v>
      </c>
    </row>
    <row r="179" spans="2:61" ht="12" customHeight="1" x14ac:dyDescent="0.5">
      <c r="B179" s="310"/>
      <c r="C179" s="311"/>
      <c r="D179" s="270"/>
      <c r="E179" s="222" t="s">
        <v>31</v>
      </c>
      <c r="F179" s="223"/>
      <c r="G179" s="223"/>
      <c r="H179" s="223"/>
      <c r="I179" s="223"/>
      <c r="J179" s="134"/>
      <c r="K179" s="130"/>
      <c r="L179" s="224"/>
      <c r="M179" s="225"/>
      <c r="N179" s="225"/>
      <c r="O179" s="225"/>
      <c r="P179" s="225"/>
      <c r="Q179" s="225"/>
      <c r="R179" s="225"/>
      <c r="S179" s="225"/>
      <c r="T179" s="226"/>
      <c r="U179" s="227" t="s">
        <v>228</v>
      </c>
      <c r="V179" s="228"/>
      <c r="W179" s="228"/>
      <c r="X179" s="228"/>
      <c r="Y179" s="228"/>
      <c r="Z179" s="228"/>
      <c r="AA179" s="228"/>
      <c r="AB179" s="229"/>
      <c r="AC179" s="230">
        <f t="shared" si="4"/>
        <v>0</v>
      </c>
      <c r="AD179" s="231"/>
      <c r="AE179" s="231"/>
      <c r="AF179" s="231"/>
      <c r="AG179" s="231"/>
      <c r="AH179" s="231"/>
      <c r="AI179" s="231"/>
      <c r="AJ179" s="231"/>
      <c r="AK179" s="232"/>
      <c r="AL179" s="249">
        <f t="shared" si="3"/>
        <v>0</v>
      </c>
      <c r="AM179" s="250"/>
      <c r="AN179" s="250"/>
      <c r="AO179" s="250"/>
      <c r="AP179" s="250"/>
      <c r="AQ179" s="250"/>
      <c r="AR179" s="250"/>
      <c r="AS179" s="250"/>
      <c r="AT179" s="251"/>
      <c r="AU179" s="139"/>
      <c r="AV179" s="140"/>
      <c r="AW179" s="140"/>
      <c r="AX179" s="140"/>
      <c r="AY179" s="140"/>
      <c r="AZ179" s="140"/>
      <c r="BA179" s="140"/>
      <c r="BB179" s="140"/>
      <c r="BC179" s="141"/>
      <c r="BF179" s="148">
        <v>77</v>
      </c>
      <c r="BG179" s="109" t="s">
        <v>178</v>
      </c>
      <c r="BH179" s="108" t="s">
        <v>44</v>
      </c>
      <c r="BI179" s="112" t="b">
        <v>0</v>
      </c>
    </row>
    <row r="180" spans="2:61" ht="12" customHeight="1" x14ac:dyDescent="0.5">
      <c r="B180" s="310"/>
      <c r="C180" s="311"/>
      <c r="D180" s="270"/>
      <c r="E180" s="222" t="s">
        <v>32</v>
      </c>
      <c r="F180" s="223"/>
      <c r="G180" s="223"/>
      <c r="H180" s="223"/>
      <c r="I180" s="223"/>
      <c r="J180" s="134"/>
      <c r="K180" s="130"/>
      <c r="L180" s="224"/>
      <c r="M180" s="225"/>
      <c r="N180" s="225"/>
      <c r="O180" s="225"/>
      <c r="P180" s="225"/>
      <c r="Q180" s="225"/>
      <c r="R180" s="225"/>
      <c r="S180" s="225"/>
      <c r="T180" s="226"/>
      <c r="U180" s="227" t="s">
        <v>228</v>
      </c>
      <c r="V180" s="228"/>
      <c r="W180" s="228"/>
      <c r="X180" s="228"/>
      <c r="Y180" s="228"/>
      <c r="Z180" s="228"/>
      <c r="AA180" s="228"/>
      <c r="AB180" s="229"/>
      <c r="AC180" s="230">
        <f t="shared" si="4"/>
        <v>0</v>
      </c>
      <c r="AD180" s="231"/>
      <c r="AE180" s="231"/>
      <c r="AF180" s="231"/>
      <c r="AG180" s="231"/>
      <c r="AH180" s="231"/>
      <c r="AI180" s="231"/>
      <c r="AJ180" s="231"/>
      <c r="AK180" s="232"/>
      <c r="AL180" s="249">
        <f t="shared" si="3"/>
        <v>0</v>
      </c>
      <c r="AM180" s="250"/>
      <c r="AN180" s="250"/>
      <c r="AO180" s="250"/>
      <c r="AP180" s="250"/>
      <c r="AQ180" s="250"/>
      <c r="AR180" s="250"/>
      <c r="AS180" s="250"/>
      <c r="AT180" s="251"/>
      <c r="AU180" s="258" t="s">
        <v>294</v>
      </c>
      <c r="AV180" s="259"/>
      <c r="AW180" s="259"/>
      <c r="AX180" s="259"/>
      <c r="AY180" s="259"/>
      <c r="AZ180" s="259"/>
      <c r="BA180" s="259"/>
      <c r="BB180" s="259"/>
      <c r="BC180" s="260"/>
      <c r="BF180" s="148">
        <v>78</v>
      </c>
      <c r="BG180" s="109" t="s">
        <v>178</v>
      </c>
      <c r="BH180" s="108" t="s">
        <v>45</v>
      </c>
      <c r="BI180" s="112" t="b">
        <v>0</v>
      </c>
    </row>
    <row r="181" spans="2:61" ht="12" customHeight="1" x14ac:dyDescent="0.5">
      <c r="B181" s="310"/>
      <c r="C181" s="311"/>
      <c r="D181" s="270"/>
      <c r="E181" s="222" t="s">
        <v>34</v>
      </c>
      <c r="F181" s="223"/>
      <c r="G181" s="223"/>
      <c r="H181" s="223"/>
      <c r="I181" s="223"/>
      <c r="J181" s="134"/>
      <c r="K181" s="130"/>
      <c r="L181" s="224"/>
      <c r="M181" s="225"/>
      <c r="N181" s="225"/>
      <c r="O181" s="225"/>
      <c r="P181" s="225"/>
      <c r="Q181" s="225"/>
      <c r="R181" s="225"/>
      <c r="S181" s="225"/>
      <c r="T181" s="226"/>
      <c r="U181" s="227" t="s">
        <v>228</v>
      </c>
      <c r="V181" s="228"/>
      <c r="W181" s="228"/>
      <c r="X181" s="228"/>
      <c r="Y181" s="228"/>
      <c r="Z181" s="228"/>
      <c r="AA181" s="228"/>
      <c r="AB181" s="229"/>
      <c r="AC181" s="230">
        <f t="shared" si="4"/>
        <v>0</v>
      </c>
      <c r="AD181" s="231"/>
      <c r="AE181" s="231"/>
      <c r="AF181" s="231"/>
      <c r="AG181" s="231"/>
      <c r="AH181" s="231"/>
      <c r="AI181" s="231"/>
      <c r="AJ181" s="231"/>
      <c r="AK181" s="232"/>
      <c r="AL181" s="249">
        <f t="shared" si="3"/>
        <v>0</v>
      </c>
      <c r="AM181" s="250"/>
      <c r="AN181" s="250"/>
      <c r="AO181" s="250"/>
      <c r="AP181" s="250"/>
      <c r="AQ181" s="250"/>
      <c r="AR181" s="250"/>
      <c r="AS181" s="250"/>
      <c r="AT181" s="251"/>
      <c r="AU181" s="258"/>
      <c r="AV181" s="259"/>
      <c r="AW181" s="259"/>
      <c r="AX181" s="259"/>
      <c r="AY181" s="259"/>
      <c r="AZ181" s="259"/>
      <c r="BA181" s="259"/>
      <c r="BB181" s="259"/>
      <c r="BC181" s="260"/>
      <c r="BF181" s="148">
        <v>79</v>
      </c>
      <c r="BG181" s="109" t="s">
        <v>178</v>
      </c>
      <c r="BH181" s="108" t="s">
        <v>46</v>
      </c>
      <c r="BI181" s="112" t="b">
        <v>0</v>
      </c>
    </row>
    <row r="182" spans="2:61" ht="12" customHeight="1" x14ac:dyDescent="0.5">
      <c r="B182" s="310"/>
      <c r="C182" s="311"/>
      <c r="D182" s="270"/>
      <c r="E182" s="222" t="s">
        <v>35</v>
      </c>
      <c r="F182" s="223"/>
      <c r="G182" s="223"/>
      <c r="H182" s="223"/>
      <c r="I182" s="223"/>
      <c r="J182" s="138"/>
      <c r="K182" s="130"/>
      <c r="L182" s="224"/>
      <c r="M182" s="225"/>
      <c r="N182" s="225"/>
      <c r="O182" s="225"/>
      <c r="P182" s="225"/>
      <c r="Q182" s="225"/>
      <c r="R182" s="225"/>
      <c r="S182" s="225"/>
      <c r="T182" s="226"/>
      <c r="U182" s="227" t="s">
        <v>228</v>
      </c>
      <c r="V182" s="228"/>
      <c r="W182" s="228"/>
      <c r="X182" s="228"/>
      <c r="Y182" s="228"/>
      <c r="Z182" s="228"/>
      <c r="AA182" s="228"/>
      <c r="AB182" s="229"/>
      <c r="AC182" s="230">
        <f t="shared" si="4"/>
        <v>0</v>
      </c>
      <c r="AD182" s="231"/>
      <c r="AE182" s="231"/>
      <c r="AF182" s="231"/>
      <c r="AG182" s="231"/>
      <c r="AH182" s="231"/>
      <c r="AI182" s="231"/>
      <c r="AJ182" s="231"/>
      <c r="AK182" s="232"/>
      <c r="AL182" s="249">
        <f t="shared" si="3"/>
        <v>0</v>
      </c>
      <c r="AM182" s="250"/>
      <c r="AN182" s="250"/>
      <c r="AO182" s="250"/>
      <c r="AP182" s="250"/>
      <c r="AQ182" s="250"/>
      <c r="AR182" s="250"/>
      <c r="AS182" s="250"/>
      <c r="AT182" s="251"/>
      <c r="AU182" s="258"/>
      <c r="AV182" s="259"/>
      <c r="AW182" s="259"/>
      <c r="AX182" s="259"/>
      <c r="AY182" s="259"/>
      <c r="AZ182" s="259"/>
      <c r="BA182" s="259"/>
      <c r="BB182" s="259"/>
      <c r="BC182" s="260"/>
      <c r="BF182" s="148">
        <v>80</v>
      </c>
      <c r="BG182" s="109" t="s">
        <v>178</v>
      </c>
      <c r="BH182" s="108" t="s">
        <v>179</v>
      </c>
      <c r="BI182" s="112" t="b">
        <v>0</v>
      </c>
    </row>
    <row r="183" spans="2:61" ht="12" customHeight="1" x14ac:dyDescent="0.5">
      <c r="B183" s="310"/>
      <c r="C183" s="311"/>
      <c r="D183" s="270"/>
      <c r="E183" s="222" t="s">
        <v>36</v>
      </c>
      <c r="F183" s="223"/>
      <c r="G183" s="223"/>
      <c r="H183" s="223"/>
      <c r="I183" s="223"/>
      <c r="J183" s="138"/>
      <c r="K183" s="130"/>
      <c r="L183" s="224"/>
      <c r="M183" s="225"/>
      <c r="N183" s="225"/>
      <c r="O183" s="225"/>
      <c r="P183" s="225"/>
      <c r="Q183" s="225"/>
      <c r="R183" s="225"/>
      <c r="S183" s="225"/>
      <c r="T183" s="226"/>
      <c r="U183" s="227" t="s">
        <v>228</v>
      </c>
      <c r="V183" s="228"/>
      <c r="W183" s="228"/>
      <c r="X183" s="228"/>
      <c r="Y183" s="228"/>
      <c r="Z183" s="228"/>
      <c r="AA183" s="228"/>
      <c r="AB183" s="229"/>
      <c r="AC183" s="230">
        <f t="shared" si="4"/>
        <v>0</v>
      </c>
      <c r="AD183" s="231"/>
      <c r="AE183" s="231"/>
      <c r="AF183" s="231"/>
      <c r="AG183" s="231"/>
      <c r="AH183" s="231"/>
      <c r="AI183" s="231"/>
      <c r="AJ183" s="231"/>
      <c r="AK183" s="232"/>
      <c r="AL183" s="249">
        <f t="shared" si="3"/>
        <v>0</v>
      </c>
      <c r="AM183" s="250"/>
      <c r="AN183" s="250"/>
      <c r="AO183" s="250"/>
      <c r="AP183" s="250"/>
      <c r="AQ183" s="250"/>
      <c r="AR183" s="250"/>
      <c r="AS183" s="250"/>
      <c r="AT183" s="251"/>
      <c r="AU183" s="255"/>
      <c r="AV183" s="256"/>
      <c r="AW183" s="256"/>
      <c r="AX183" s="256"/>
      <c r="AY183" s="256"/>
      <c r="AZ183" s="256"/>
      <c r="BA183" s="256"/>
      <c r="BB183" s="256"/>
      <c r="BC183" s="257"/>
      <c r="BF183" s="148">
        <v>81</v>
      </c>
      <c r="BG183" s="109" t="s">
        <v>178</v>
      </c>
      <c r="BH183" s="108" t="s">
        <v>180</v>
      </c>
      <c r="BI183" s="112" t="b">
        <v>0</v>
      </c>
    </row>
    <row r="184" spans="2:61" ht="12" customHeight="1" x14ac:dyDescent="0.5">
      <c r="B184" s="310"/>
      <c r="C184" s="311"/>
      <c r="D184" s="270"/>
      <c r="E184" s="222" t="s">
        <v>37</v>
      </c>
      <c r="F184" s="223"/>
      <c r="G184" s="223"/>
      <c r="H184" s="223"/>
      <c r="I184" s="223"/>
      <c r="J184" s="138"/>
      <c r="K184" s="130"/>
      <c r="L184" s="224"/>
      <c r="M184" s="225"/>
      <c r="N184" s="225"/>
      <c r="O184" s="225"/>
      <c r="P184" s="225"/>
      <c r="Q184" s="225"/>
      <c r="R184" s="225"/>
      <c r="S184" s="225"/>
      <c r="T184" s="226"/>
      <c r="U184" s="227" t="s">
        <v>228</v>
      </c>
      <c r="V184" s="228"/>
      <c r="W184" s="228"/>
      <c r="X184" s="228"/>
      <c r="Y184" s="228"/>
      <c r="Z184" s="228"/>
      <c r="AA184" s="228"/>
      <c r="AB184" s="229"/>
      <c r="AC184" s="230">
        <f t="shared" si="4"/>
        <v>0</v>
      </c>
      <c r="AD184" s="231"/>
      <c r="AE184" s="231"/>
      <c r="AF184" s="231"/>
      <c r="AG184" s="231"/>
      <c r="AH184" s="231"/>
      <c r="AI184" s="231"/>
      <c r="AJ184" s="231"/>
      <c r="AK184" s="232"/>
      <c r="AL184" s="249">
        <f t="shared" si="3"/>
        <v>0</v>
      </c>
      <c r="AM184" s="250"/>
      <c r="AN184" s="250"/>
      <c r="AO184" s="250"/>
      <c r="AP184" s="250"/>
      <c r="AQ184" s="250"/>
      <c r="AR184" s="250"/>
      <c r="AS184" s="250"/>
      <c r="AT184" s="251"/>
      <c r="AU184" s="139"/>
      <c r="AV184" s="140"/>
      <c r="AW184" s="140"/>
      <c r="AX184" s="140"/>
      <c r="AY184" s="140"/>
      <c r="AZ184" s="140"/>
      <c r="BA184" s="140"/>
      <c r="BB184" s="140"/>
      <c r="BC184" s="141"/>
      <c r="BF184" s="148">
        <v>82</v>
      </c>
      <c r="BG184" s="150" t="s">
        <v>267</v>
      </c>
      <c r="BH184" s="108" t="s">
        <v>268</v>
      </c>
      <c r="BI184" s="112" t="b">
        <v>0</v>
      </c>
    </row>
    <row r="185" spans="2:61" ht="12" customHeight="1" x14ac:dyDescent="0.5">
      <c r="B185" s="310"/>
      <c r="C185" s="311"/>
      <c r="D185" s="270"/>
      <c r="E185" s="222" t="s">
        <v>38</v>
      </c>
      <c r="F185" s="223"/>
      <c r="G185" s="223"/>
      <c r="H185" s="223"/>
      <c r="I185" s="223"/>
      <c r="J185" s="138"/>
      <c r="K185" s="130"/>
      <c r="L185" s="224"/>
      <c r="M185" s="225"/>
      <c r="N185" s="225"/>
      <c r="O185" s="225"/>
      <c r="P185" s="225"/>
      <c r="Q185" s="225"/>
      <c r="R185" s="225"/>
      <c r="S185" s="225"/>
      <c r="T185" s="226"/>
      <c r="U185" s="227" t="s">
        <v>228</v>
      </c>
      <c r="V185" s="228"/>
      <c r="W185" s="228"/>
      <c r="X185" s="228"/>
      <c r="Y185" s="228"/>
      <c r="Z185" s="228"/>
      <c r="AA185" s="228"/>
      <c r="AB185" s="229"/>
      <c r="AC185" s="230">
        <f t="shared" si="4"/>
        <v>0</v>
      </c>
      <c r="AD185" s="231"/>
      <c r="AE185" s="231"/>
      <c r="AF185" s="231"/>
      <c r="AG185" s="231"/>
      <c r="AH185" s="231"/>
      <c r="AI185" s="231"/>
      <c r="AJ185" s="231"/>
      <c r="AK185" s="232"/>
      <c r="AL185" s="249">
        <f t="shared" si="3"/>
        <v>0</v>
      </c>
      <c r="AM185" s="250"/>
      <c r="AN185" s="250"/>
      <c r="AO185" s="250"/>
      <c r="AP185" s="250"/>
      <c r="AQ185" s="250"/>
      <c r="AR185" s="250"/>
      <c r="AS185" s="250"/>
      <c r="AT185" s="251"/>
      <c r="AU185" s="139"/>
      <c r="AV185" s="140"/>
      <c r="AW185" s="140"/>
      <c r="AX185" s="140"/>
      <c r="AY185" s="140"/>
      <c r="AZ185" s="140"/>
      <c r="BA185" s="140"/>
      <c r="BB185" s="140"/>
      <c r="BC185" s="141"/>
      <c r="BF185" s="148">
        <v>83</v>
      </c>
      <c r="BG185" s="150" t="s">
        <v>267</v>
      </c>
      <c r="BH185" s="108" t="s">
        <v>269</v>
      </c>
      <c r="BI185" s="112" t="b">
        <v>0</v>
      </c>
    </row>
    <row r="186" spans="2:61" ht="12" customHeight="1" x14ac:dyDescent="0.5">
      <c r="B186" s="310"/>
      <c r="C186" s="311"/>
      <c r="D186" s="270"/>
      <c r="E186" s="222" t="s">
        <v>39</v>
      </c>
      <c r="F186" s="223"/>
      <c r="G186" s="223"/>
      <c r="H186" s="223"/>
      <c r="I186" s="223"/>
      <c r="J186" s="138"/>
      <c r="K186" s="130"/>
      <c r="L186" s="224"/>
      <c r="M186" s="225"/>
      <c r="N186" s="225"/>
      <c r="O186" s="225"/>
      <c r="P186" s="225"/>
      <c r="Q186" s="225"/>
      <c r="R186" s="225"/>
      <c r="S186" s="225"/>
      <c r="T186" s="226"/>
      <c r="U186" s="227" t="s">
        <v>228</v>
      </c>
      <c r="V186" s="228"/>
      <c r="W186" s="228"/>
      <c r="X186" s="228"/>
      <c r="Y186" s="228"/>
      <c r="Z186" s="228"/>
      <c r="AA186" s="228"/>
      <c r="AB186" s="229"/>
      <c r="AC186" s="230">
        <f t="shared" si="4"/>
        <v>0</v>
      </c>
      <c r="AD186" s="231"/>
      <c r="AE186" s="231"/>
      <c r="AF186" s="231"/>
      <c r="AG186" s="231"/>
      <c r="AH186" s="231"/>
      <c r="AI186" s="231"/>
      <c r="AJ186" s="231"/>
      <c r="AK186" s="232"/>
      <c r="AL186" s="233">
        <f t="shared" si="3"/>
        <v>0</v>
      </c>
      <c r="AM186" s="233"/>
      <c r="AN186" s="233"/>
      <c r="AO186" s="233"/>
      <c r="AP186" s="233"/>
      <c r="AQ186" s="233"/>
      <c r="AR186" s="233"/>
      <c r="AS186" s="233"/>
      <c r="AT186" s="233"/>
      <c r="AU186" s="246" t="s">
        <v>33</v>
      </c>
      <c r="AV186" s="247"/>
      <c r="AW186" s="247"/>
      <c r="AX186" s="247"/>
      <c r="AY186" s="247"/>
      <c r="AZ186" s="247"/>
      <c r="BA186" s="247"/>
      <c r="BB186" s="247"/>
      <c r="BC186" s="248"/>
      <c r="BF186" s="148">
        <v>84</v>
      </c>
      <c r="BG186" s="150" t="s">
        <v>267</v>
      </c>
      <c r="BH186" s="108" t="s">
        <v>270</v>
      </c>
      <c r="BI186" s="112" t="b">
        <v>0</v>
      </c>
    </row>
    <row r="187" spans="2:61" ht="12" customHeight="1" x14ac:dyDescent="0.5">
      <c r="B187" s="310"/>
      <c r="C187" s="311"/>
      <c r="D187" s="270"/>
      <c r="E187" s="222" t="s">
        <v>40</v>
      </c>
      <c r="F187" s="223"/>
      <c r="G187" s="223"/>
      <c r="H187" s="223"/>
      <c r="I187" s="223"/>
      <c r="J187" s="138"/>
      <c r="K187" s="130"/>
      <c r="L187" s="224"/>
      <c r="M187" s="225"/>
      <c r="N187" s="225"/>
      <c r="O187" s="225"/>
      <c r="P187" s="225"/>
      <c r="Q187" s="225"/>
      <c r="R187" s="225"/>
      <c r="S187" s="225"/>
      <c r="T187" s="226"/>
      <c r="U187" s="227" t="s">
        <v>228</v>
      </c>
      <c r="V187" s="228"/>
      <c r="W187" s="228"/>
      <c r="X187" s="228"/>
      <c r="Y187" s="228"/>
      <c r="Z187" s="228"/>
      <c r="AA187" s="228"/>
      <c r="AB187" s="229"/>
      <c r="AC187" s="230">
        <f t="shared" si="4"/>
        <v>0</v>
      </c>
      <c r="AD187" s="231"/>
      <c r="AE187" s="231"/>
      <c r="AF187" s="231"/>
      <c r="AG187" s="231"/>
      <c r="AH187" s="231"/>
      <c r="AI187" s="231"/>
      <c r="AJ187" s="231"/>
      <c r="AK187" s="232"/>
      <c r="AL187" s="233">
        <f t="shared" si="3"/>
        <v>0</v>
      </c>
      <c r="AM187" s="233"/>
      <c r="AN187" s="233"/>
      <c r="AO187" s="233"/>
      <c r="AP187" s="233"/>
      <c r="AQ187" s="233"/>
      <c r="AR187" s="233"/>
      <c r="AS187" s="233"/>
      <c r="AT187" s="233"/>
      <c r="AU187" s="252"/>
      <c r="AV187" s="253"/>
      <c r="AW187" s="253"/>
      <c r="AX187" s="253"/>
      <c r="AY187" s="253"/>
      <c r="AZ187" s="253"/>
      <c r="BA187" s="253"/>
      <c r="BB187" s="253"/>
      <c r="BC187" s="254"/>
      <c r="BF187" s="148">
        <v>85</v>
      </c>
      <c r="BG187" s="150" t="s">
        <v>267</v>
      </c>
      <c r="BH187" s="108" t="s">
        <v>271</v>
      </c>
      <c r="BI187" s="112" t="b">
        <v>0</v>
      </c>
    </row>
    <row r="188" spans="2:61" ht="12" customHeight="1" x14ac:dyDescent="0.5">
      <c r="B188" s="310"/>
      <c r="C188" s="311"/>
      <c r="D188" s="270"/>
      <c r="E188" s="222" t="s">
        <v>41</v>
      </c>
      <c r="F188" s="223"/>
      <c r="G188" s="223"/>
      <c r="H188" s="223"/>
      <c r="I188" s="223"/>
      <c r="J188" s="138"/>
      <c r="K188" s="130"/>
      <c r="L188" s="224"/>
      <c r="M188" s="225"/>
      <c r="N188" s="225"/>
      <c r="O188" s="225"/>
      <c r="P188" s="225"/>
      <c r="Q188" s="225"/>
      <c r="R188" s="225"/>
      <c r="S188" s="225"/>
      <c r="T188" s="226"/>
      <c r="U188" s="227" t="s">
        <v>228</v>
      </c>
      <c r="V188" s="228"/>
      <c r="W188" s="228"/>
      <c r="X188" s="228"/>
      <c r="Y188" s="228"/>
      <c r="Z188" s="228"/>
      <c r="AA188" s="228"/>
      <c r="AB188" s="229"/>
      <c r="AC188" s="230">
        <f t="shared" si="4"/>
        <v>0</v>
      </c>
      <c r="AD188" s="231"/>
      <c r="AE188" s="231"/>
      <c r="AF188" s="231"/>
      <c r="AG188" s="231"/>
      <c r="AH188" s="231"/>
      <c r="AI188" s="231"/>
      <c r="AJ188" s="231"/>
      <c r="AK188" s="232"/>
      <c r="AL188" s="233">
        <f t="shared" si="3"/>
        <v>0</v>
      </c>
      <c r="AM188" s="233"/>
      <c r="AN188" s="233"/>
      <c r="AO188" s="233"/>
      <c r="AP188" s="233"/>
      <c r="AQ188" s="233"/>
      <c r="AR188" s="233"/>
      <c r="AS188" s="233"/>
      <c r="AT188" s="233"/>
      <c r="AU188" s="475"/>
      <c r="AV188" s="476"/>
      <c r="AW188" s="476"/>
      <c r="AX188" s="476"/>
      <c r="AY188" s="476"/>
      <c r="AZ188" s="476"/>
      <c r="BA188" s="476"/>
      <c r="BB188" s="476"/>
      <c r="BC188" s="477"/>
      <c r="BF188" s="148">
        <v>86</v>
      </c>
      <c r="BG188" s="150" t="s">
        <v>267</v>
      </c>
      <c r="BH188" s="108" t="s">
        <v>272</v>
      </c>
      <c r="BI188" s="112" t="b">
        <v>0</v>
      </c>
    </row>
    <row r="189" spans="2:61" ht="12" customHeight="1" x14ac:dyDescent="0.5">
      <c r="B189" s="310"/>
      <c r="C189" s="311"/>
      <c r="D189" s="270"/>
      <c r="E189" s="222" t="s">
        <v>42</v>
      </c>
      <c r="F189" s="223"/>
      <c r="G189" s="223"/>
      <c r="H189" s="223"/>
      <c r="I189" s="223"/>
      <c r="J189" s="138"/>
      <c r="K189" s="130"/>
      <c r="L189" s="224"/>
      <c r="M189" s="225"/>
      <c r="N189" s="225"/>
      <c r="O189" s="225"/>
      <c r="P189" s="225"/>
      <c r="Q189" s="225"/>
      <c r="R189" s="225"/>
      <c r="S189" s="225"/>
      <c r="T189" s="226"/>
      <c r="U189" s="227" t="s">
        <v>228</v>
      </c>
      <c r="V189" s="228"/>
      <c r="W189" s="228"/>
      <c r="X189" s="228"/>
      <c r="Y189" s="228"/>
      <c r="Z189" s="228"/>
      <c r="AA189" s="228"/>
      <c r="AB189" s="229"/>
      <c r="AC189" s="230">
        <f t="shared" si="4"/>
        <v>0</v>
      </c>
      <c r="AD189" s="231"/>
      <c r="AE189" s="231"/>
      <c r="AF189" s="231"/>
      <c r="AG189" s="231"/>
      <c r="AH189" s="231"/>
      <c r="AI189" s="231"/>
      <c r="AJ189" s="231"/>
      <c r="AK189" s="232"/>
      <c r="AL189" s="233">
        <f t="shared" si="3"/>
        <v>0</v>
      </c>
      <c r="AM189" s="233"/>
      <c r="AN189" s="233"/>
      <c r="AO189" s="233"/>
      <c r="AP189" s="233"/>
      <c r="AQ189" s="233"/>
      <c r="AR189" s="233"/>
      <c r="AS189" s="233"/>
      <c r="AT189" s="233"/>
      <c r="AU189" s="475"/>
      <c r="AV189" s="476"/>
      <c r="AW189" s="476"/>
      <c r="AX189" s="476"/>
      <c r="AY189" s="476"/>
      <c r="AZ189" s="476"/>
      <c r="BA189" s="476"/>
      <c r="BB189" s="476"/>
      <c r="BC189" s="477"/>
      <c r="BF189" s="148">
        <v>87</v>
      </c>
      <c r="BG189" s="150" t="s">
        <v>267</v>
      </c>
      <c r="BH189" s="108" t="s">
        <v>273</v>
      </c>
      <c r="BI189" s="112" t="b">
        <v>0</v>
      </c>
    </row>
    <row r="190" spans="2:61" ht="12" customHeight="1" x14ac:dyDescent="0.5">
      <c r="B190" s="310"/>
      <c r="C190" s="311"/>
      <c r="D190" s="270"/>
      <c r="E190" s="222" t="s">
        <v>43</v>
      </c>
      <c r="F190" s="223"/>
      <c r="G190" s="223"/>
      <c r="H190" s="223"/>
      <c r="I190" s="223"/>
      <c r="J190" s="138"/>
      <c r="K190" s="130"/>
      <c r="L190" s="224"/>
      <c r="M190" s="225"/>
      <c r="N190" s="225"/>
      <c r="O190" s="225"/>
      <c r="P190" s="225"/>
      <c r="Q190" s="225"/>
      <c r="R190" s="225"/>
      <c r="S190" s="225"/>
      <c r="T190" s="226"/>
      <c r="U190" s="227" t="s">
        <v>228</v>
      </c>
      <c r="V190" s="228"/>
      <c r="W190" s="228"/>
      <c r="X190" s="228"/>
      <c r="Y190" s="228"/>
      <c r="Z190" s="228"/>
      <c r="AA190" s="228"/>
      <c r="AB190" s="229"/>
      <c r="AC190" s="230">
        <f t="shared" si="4"/>
        <v>0</v>
      </c>
      <c r="AD190" s="231"/>
      <c r="AE190" s="231"/>
      <c r="AF190" s="231"/>
      <c r="AG190" s="231"/>
      <c r="AH190" s="231"/>
      <c r="AI190" s="231"/>
      <c r="AJ190" s="231"/>
      <c r="AK190" s="232"/>
      <c r="AL190" s="233">
        <f t="shared" si="3"/>
        <v>0</v>
      </c>
      <c r="AM190" s="233"/>
      <c r="AN190" s="233"/>
      <c r="AO190" s="233"/>
      <c r="AP190" s="233"/>
      <c r="AQ190" s="233"/>
      <c r="AR190" s="233"/>
      <c r="AS190" s="233"/>
      <c r="AT190" s="233"/>
      <c r="AU190" s="475"/>
      <c r="AV190" s="476"/>
      <c r="AW190" s="476"/>
      <c r="AX190" s="476"/>
      <c r="AY190" s="476"/>
      <c r="AZ190" s="476"/>
      <c r="BA190" s="476"/>
      <c r="BB190" s="476"/>
      <c r="BC190" s="477"/>
      <c r="BF190" s="148">
        <v>88</v>
      </c>
      <c r="BG190" s="150" t="s">
        <v>267</v>
      </c>
      <c r="BH190" s="108" t="s">
        <v>274</v>
      </c>
      <c r="BI190" s="112" t="b">
        <v>0</v>
      </c>
    </row>
    <row r="191" spans="2:61" ht="12" customHeight="1" x14ac:dyDescent="0.5">
      <c r="B191" s="310"/>
      <c r="C191" s="311"/>
      <c r="D191" s="270"/>
      <c r="E191" s="222" t="s">
        <v>44</v>
      </c>
      <c r="F191" s="223"/>
      <c r="G191" s="223"/>
      <c r="H191" s="223"/>
      <c r="I191" s="223"/>
      <c r="J191" s="138"/>
      <c r="K191" s="130"/>
      <c r="L191" s="224"/>
      <c r="M191" s="225"/>
      <c r="N191" s="225"/>
      <c r="O191" s="225"/>
      <c r="P191" s="225"/>
      <c r="Q191" s="225"/>
      <c r="R191" s="225"/>
      <c r="S191" s="225"/>
      <c r="T191" s="226"/>
      <c r="U191" s="227" t="s">
        <v>228</v>
      </c>
      <c r="V191" s="228"/>
      <c r="W191" s="228"/>
      <c r="X191" s="228"/>
      <c r="Y191" s="228"/>
      <c r="Z191" s="228"/>
      <c r="AA191" s="228"/>
      <c r="AB191" s="229"/>
      <c r="AC191" s="230">
        <f t="shared" si="4"/>
        <v>0</v>
      </c>
      <c r="AD191" s="231"/>
      <c r="AE191" s="231"/>
      <c r="AF191" s="231"/>
      <c r="AG191" s="231"/>
      <c r="AH191" s="231"/>
      <c r="AI191" s="231"/>
      <c r="AJ191" s="231"/>
      <c r="AK191" s="232"/>
      <c r="AL191" s="233">
        <f t="shared" si="3"/>
        <v>0</v>
      </c>
      <c r="AM191" s="233"/>
      <c r="AN191" s="233"/>
      <c r="AO191" s="233"/>
      <c r="AP191" s="233"/>
      <c r="AQ191" s="233"/>
      <c r="AR191" s="233"/>
      <c r="AS191" s="233"/>
      <c r="AT191" s="233"/>
      <c r="AU191" s="475"/>
      <c r="AV191" s="476"/>
      <c r="AW191" s="476"/>
      <c r="AX191" s="476"/>
      <c r="AY191" s="476"/>
      <c r="AZ191" s="476"/>
      <c r="BA191" s="476"/>
      <c r="BB191" s="476"/>
      <c r="BC191" s="477"/>
      <c r="BF191" s="148">
        <v>89</v>
      </c>
      <c r="BG191" s="150" t="s">
        <v>267</v>
      </c>
      <c r="BH191" s="108" t="s">
        <v>275</v>
      </c>
      <c r="BI191" s="112" t="b">
        <v>0</v>
      </c>
    </row>
    <row r="192" spans="2:61" ht="12" customHeight="1" x14ac:dyDescent="0.5">
      <c r="B192" s="310"/>
      <c r="C192" s="311"/>
      <c r="D192" s="270"/>
      <c r="E192" s="222" t="s">
        <v>45</v>
      </c>
      <c r="F192" s="223"/>
      <c r="G192" s="223"/>
      <c r="H192" s="223"/>
      <c r="I192" s="223"/>
      <c r="J192" s="138"/>
      <c r="K192" s="130"/>
      <c r="L192" s="224"/>
      <c r="M192" s="225"/>
      <c r="N192" s="225"/>
      <c r="O192" s="225"/>
      <c r="P192" s="225"/>
      <c r="Q192" s="225"/>
      <c r="R192" s="225"/>
      <c r="S192" s="225"/>
      <c r="T192" s="226"/>
      <c r="U192" s="227" t="s">
        <v>228</v>
      </c>
      <c r="V192" s="228"/>
      <c r="W192" s="228"/>
      <c r="X192" s="228"/>
      <c r="Y192" s="228"/>
      <c r="Z192" s="228"/>
      <c r="AA192" s="228"/>
      <c r="AB192" s="229"/>
      <c r="AC192" s="230">
        <f t="shared" si="4"/>
        <v>0</v>
      </c>
      <c r="AD192" s="231"/>
      <c r="AE192" s="231"/>
      <c r="AF192" s="231"/>
      <c r="AG192" s="231"/>
      <c r="AH192" s="231"/>
      <c r="AI192" s="231"/>
      <c r="AJ192" s="231"/>
      <c r="AK192" s="232"/>
      <c r="AL192" s="233">
        <f t="shared" si="3"/>
        <v>0</v>
      </c>
      <c r="AM192" s="233"/>
      <c r="AN192" s="233"/>
      <c r="AO192" s="233"/>
      <c r="AP192" s="233"/>
      <c r="AQ192" s="233"/>
      <c r="AR192" s="233"/>
      <c r="AS192" s="233"/>
      <c r="AT192" s="233"/>
      <c r="AU192" s="475"/>
      <c r="AV192" s="476"/>
      <c r="AW192" s="476"/>
      <c r="AX192" s="476"/>
      <c r="AY192" s="476"/>
      <c r="AZ192" s="476"/>
      <c r="BA192" s="476"/>
      <c r="BB192" s="476"/>
      <c r="BC192" s="477"/>
      <c r="BF192" s="148">
        <v>90</v>
      </c>
      <c r="BG192" s="150" t="s">
        <v>267</v>
      </c>
      <c r="BH192" s="108" t="s">
        <v>276</v>
      </c>
      <c r="BI192" s="112" t="b">
        <v>0</v>
      </c>
    </row>
    <row r="193" spans="2:61" ht="12" customHeight="1" x14ac:dyDescent="0.5">
      <c r="B193" s="310"/>
      <c r="C193" s="311"/>
      <c r="D193" s="270"/>
      <c r="E193" s="222" t="s">
        <v>46</v>
      </c>
      <c r="F193" s="223"/>
      <c r="G193" s="223"/>
      <c r="H193" s="223"/>
      <c r="I193" s="223"/>
      <c r="J193" s="138"/>
      <c r="K193" s="130"/>
      <c r="L193" s="224"/>
      <c r="M193" s="225"/>
      <c r="N193" s="225"/>
      <c r="O193" s="225"/>
      <c r="P193" s="225"/>
      <c r="Q193" s="225"/>
      <c r="R193" s="225"/>
      <c r="S193" s="225"/>
      <c r="T193" s="226"/>
      <c r="U193" s="227" t="s">
        <v>228</v>
      </c>
      <c r="V193" s="228"/>
      <c r="W193" s="228"/>
      <c r="X193" s="228"/>
      <c r="Y193" s="228"/>
      <c r="Z193" s="228"/>
      <c r="AA193" s="228"/>
      <c r="AB193" s="229"/>
      <c r="AC193" s="230">
        <f t="shared" si="4"/>
        <v>0</v>
      </c>
      <c r="AD193" s="231"/>
      <c r="AE193" s="231"/>
      <c r="AF193" s="231"/>
      <c r="AG193" s="231"/>
      <c r="AH193" s="231"/>
      <c r="AI193" s="231"/>
      <c r="AJ193" s="231"/>
      <c r="AK193" s="232"/>
      <c r="AL193" s="233">
        <f t="shared" si="3"/>
        <v>0</v>
      </c>
      <c r="AM193" s="233"/>
      <c r="AN193" s="233"/>
      <c r="AO193" s="233"/>
      <c r="AP193" s="233"/>
      <c r="AQ193" s="233"/>
      <c r="AR193" s="233"/>
      <c r="AS193" s="233"/>
      <c r="AT193" s="233"/>
      <c r="AU193" s="475"/>
      <c r="AV193" s="476"/>
      <c r="AW193" s="476"/>
      <c r="AX193" s="476"/>
      <c r="AY193" s="476"/>
      <c r="AZ193" s="476"/>
      <c r="BA193" s="476"/>
      <c r="BB193" s="476"/>
      <c r="BC193" s="477"/>
      <c r="BF193" s="148">
        <v>91</v>
      </c>
      <c r="BG193" s="150" t="s">
        <v>267</v>
      </c>
      <c r="BH193" s="108" t="s">
        <v>277</v>
      </c>
      <c r="BI193" s="112" t="b">
        <v>0</v>
      </c>
    </row>
    <row r="194" spans="2:61" ht="12" customHeight="1" x14ac:dyDescent="0.5">
      <c r="B194" s="310"/>
      <c r="C194" s="311"/>
      <c r="D194" s="270"/>
      <c r="E194" s="222"/>
      <c r="F194" s="223"/>
      <c r="G194" s="223"/>
      <c r="H194" s="223"/>
      <c r="I194" s="223"/>
      <c r="J194" s="138"/>
      <c r="K194" s="130"/>
      <c r="L194" s="224"/>
      <c r="M194" s="225"/>
      <c r="N194" s="225"/>
      <c r="O194" s="225"/>
      <c r="P194" s="225"/>
      <c r="Q194" s="225"/>
      <c r="R194" s="225"/>
      <c r="S194" s="225"/>
      <c r="T194" s="226"/>
      <c r="U194" s="227" t="s">
        <v>228</v>
      </c>
      <c r="V194" s="228"/>
      <c r="W194" s="228"/>
      <c r="X194" s="228"/>
      <c r="Y194" s="228"/>
      <c r="Z194" s="228"/>
      <c r="AA194" s="228"/>
      <c r="AB194" s="229"/>
      <c r="AC194" s="230">
        <f t="shared" si="4"/>
        <v>0</v>
      </c>
      <c r="AD194" s="231"/>
      <c r="AE194" s="231"/>
      <c r="AF194" s="231"/>
      <c r="AG194" s="231"/>
      <c r="AH194" s="231"/>
      <c r="AI194" s="231"/>
      <c r="AJ194" s="231"/>
      <c r="AK194" s="232"/>
      <c r="AL194" s="233">
        <f t="shared" si="3"/>
        <v>0</v>
      </c>
      <c r="AM194" s="233"/>
      <c r="AN194" s="233"/>
      <c r="AO194" s="233"/>
      <c r="AP194" s="233"/>
      <c r="AQ194" s="233"/>
      <c r="AR194" s="233"/>
      <c r="AS194" s="233"/>
      <c r="AT194" s="233"/>
      <c r="AU194" s="475"/>
      <c r="AV194" s="476"/>
      <c r="AW194" s="476"/>
      <c r="AX194" s="476"/>
      <c r="AY194" s="476"/>
      <c r="AZ194" s="476"/>
      <c r="BA194" s="476"/>
      <c r="BB194" s="476"/>
      <c r="BC194" s="477"/>
      <c r="BF194" s="148">
        <v>92</v>
      </c>
      <c r="BG194" s="150" t="s">
        <v>267</v>
      </c>
      <c r="BH194" s="108" t="s">
        <v>278</v>
      </c>
      <c r="BI194" s="112" t="b">
        <v>0</v>
      </c>
    </row>
    <row r="195" spans="2:61" ht="12" customHeight="1" x14ac:dyDescent="0.5">
      <c r="B195" s="310"/>
      <c r="C195" s="311"/>
      <c r="D195" s="271"/>
      <c r="E195" s="234"/>
      <c r="F195" s="235"/>
      <c r="G195" s="235"/>
      <c r="H195" s="235"/>
      <c r="I195" s="235"/>
      <c r="J195" s="142"/>
      <c r="K195" s="131"/>
      <c r="L195" s="236"/>
      <c r="M195" s="237"/>
      <c r="N195" s="237"/>
      <c r="O195" s="237"/>
      <c r="P195" s="237"/>
      <c r="Q195" s="237"/>
      <c r="R195" s="237"/>
      <c r="S195" s="237"/>
      <c r="T195" s="238"/>
      <c r="U195" s="239" t="s">
        <v>228</v>
      </c>
      <c r="V195" s="240"/>
      <c r="W195" s="240"/>
      <c r="X195" s="240"/>
      <c r="Y195" s="240"/>
      <c r="Z195" s="240"/>
      <c r="AA195" s="240"/>
      <c r="AB195" s="241"/>
      <c r="AC195" s="242">
        <f t="shared" si="4"/>
        <v>0</v>
      </c>
      <c r="AD195" s="243"/>
      <c r="AE195" s="243"/>
      <c r="AF195" s="243"/>
      <c r="AG195" s="243"/>
      <c r="AH195" s="243"/>
      <c r="AI195" s="243"/>
      <c r="AJ195" s="243"/>
      <c r="AK195" s="244"/>
      <c r="AL195" s="245">
        <f t="shared" si="3"/>
        <v>0</v>
      </c>
      <c r="AM195" s="245"/>
      <c r="AN195" s="245"/>
      <c r="AO195" s="245"/>
      <c r="AP195" s="245"/>
      <c r="AQ195" s="245"/>
      <c r="AR195" s="245"/>
      <c r="AS195" s="245"/>
      <c r="AT195" s="245"/>
      <c r="AU195" s="475"/>
      <c r="AV195" s="476"/>
      <c r="AW195" s="476"/>
      <c r="AX195" s="476"/>
      <c r="AY195" s="476"/>
      <c r="AZ195" s="476"/>
      <c r="BA195" s="476"/>
      <c r="BB195" s="476"/>
      <c r="BC195" s="477"/>
      <c r="BF195" s="148">
        <v>93</v>
      </c>
      <c r="BG195" s="150" t="s">
        <v>267</v>
      </c>
      <c r="BH195" s="108" t="s">
        <v>279</v>
      </c>
      <c r="BI195" s="112" t="b">
        <v>0</v>
      </c>
    </row>
    <row r="196" spans="2:61" ht="12" customHeight="1" x14ac:dyDescent="0.5">
      <c r="B196" s="310"/>
      <c r="C196" s="311"/>
      <c r="D196" s="208" t="s">
        <v>16</v>
      </c>
      <c r="E196" s="209"/>
      <c r="F196" s="209"/>
      <c r="G196" s="209"/>
      <c r="H196" s="209"/>
      <c r="I196" s="209"/>
      <c r="J196" s="209"/>
      <c r="K196" s="210"/>
      <c r="L196" s="211">
        <f>ROUNDDOWN(SUM(L172:T195),4)</f>
        <v>0</v>
      </c>
      <c r="M196" s="212"/>
      <c r="N196" s="212"/>
      <c r="O196" s="212"/>
      <c r="P196" s="212"/>
      <c r="Q196" s="212"/>
      <c r="R196" s="212"/>
      <c r="S196" s="212"/>
      <c r="T196" s="213"/>
      <c r="U196" s="214" t="s">
        <v>228</v>
      </c>
      <c r="V196" s="215"/>
      <c r="W196" s="215"/>
      <c r="X196" s="215"/>
      <c r="Y196" s="215"/>
      <c r="Z196" s="215"/>
      <c r="AA196" s="215"/>
      <c r="AB196" s="216"/>
      <c r="AC196" s="211">
        <f>SUM(AC172:AK195)</f>
        <v>0</v>
      </c>
      <c r="AD196" s="212"/>
      <c r="AE196" s="212"/>
      <c r="AF196" s="212"/>
      <c r="AG196" s="212"/>
      <c r="AH196" s="212"/>
      <c r="AI196" s="212"/>
      <c r="AJ196" s="212"/>
      <c r="AK196" s="213"/>
      <c r="AL196" s="217">
        <f>AC196</f>
        <v>0</v>
      </c>
      <c r="AM196" s="217"/>
      <c r="AN196" s="217"/>
      <c r="AO196" s="217"/>
      <c r="AP196" s="217"/>
      <c r="AQ196" s="217"/>
      <c r="AR196" s="217"/>
      <c r="AS196" s="217"/>
      <c r="AT196" s="217"/>
      <c r="AU196" s="478"/>
      <c r="AV196" s="479"/>
      <c r="AW196" s="479"/>
      <c r="AX196" s="479"/>
      <c r="AY196" s="479"/>
      <c r="AZ196" s="479"/>
      <c r="BA196" s="479"/>
      <c r="BB196" s="479"/>
      <c r="BC196" s="480"/>
      <c r="BF196" s="148">
        <v>94</v>
      </c>
      <c r="BG196" s="150" t="s">
        <v>267</v>
      </c>
      <c r="BH196" s="108" t="s">
        <v>280</v>
      </c>
      <c r="BI196" s="112" t="b">
        <v>0</v>
      </c>
    </row>
    <row r="197" spans="2:61" ht="12" customHeight="1" x14ac:dyDescent="0.5">
      <c r="B197" s="13"/>
      <c r="C197" s="1" t="s">
        <v>230</v>
      </c>
      <c r="E197" s="1" t="s">
        <v>48</v>
      </c>
      <c r="AC197" s="16"/>
      <c r="AD197" s="16"/>
      <c r="AE197" s="58"/>
      <c r="AF197" s="1" t="s">
        <v>49</v>
      </c>
      <c r="BC197" s="14"/>
      <c r="BF197" s="148">
        <v>95</v>
      </c>
      <c r="BG197" s="150" t="s">
        <v>267</v>
      </c>
      <c r="BH197" s="108" t="s">
        <v>281</v>
      </c>
      <c r="BI197" s="112" t="b">
        <v>0</v>
      </c>
    </row>
    <row r="198" spans="2:61" ht="12" customHeight="1" x14ac:dyDescent="0.5">
      <c r="B198" s="13"/>
      <c r="AE198" s="59"/>
      <c r="BC198" s="14"/>
      <c r="BF198" s="148">
        <v>96</v>
      </c>
      <c r="BG198" s="150" t="s">
        <v>267</v>
      </c>
      <c r="BH198" s="108" t="s">
        <v>282</v>
      </c>
      <c r="BI198" s="112" t="b">
        <v>0</v>
      </c>
    </row>
    <row r="199" spans="2:61" ht="12" customHeight="1" x14ac:dyDescent="0.5">
      <c r="B199" s="13"/>
      <c r="AE199" s="59"/>
      <c r="AF199" s="1" t="s">
        <v>162</v>
      </c>
      <c r="BC199" s="14"/>
      <c r="BF199" s="148">
        <v>97</v>
      </c>
      <c r="BG199" s="150" t="s">
        <v>267</v>
      </c>
      <c r="BH199" s="108" t="s">
        <v>283</v>
      </c>
      <c r="BI199" s="112" t="b">
        <v>0</v>
      </c>
    </row>
    <row r="200" spans="2:61" ht="12" customHeight="1" x14ac:dyDescent="0.5">
      <c r="B200" s="13"/>
      <c r="AE200" s="59"/>
      <c r="AF200" s="1" t="s">
        <v>163</v>
      </c>
      <c r="BC200" s="14"/>
      <c r="BF200" s="148">
        <v>98</v>
      </c>
      <c r="BG200" s="150" t="s">
        <v>267</v>
      </c>
      <c r="BH200" s="108" t="s">
        <v>284</v>
      </c>
      <c r="BI200" s="112" t="b">
        <v>0</v>
      </c>
    </row>
    <row r="201" spans="2:61" ht="12" customHeight="1" x14ac:dyDescent="0.5">
      <c r="B201" s="13"/>
      <c r="D201" s="164" t="s">
        <v>50</v>
      </c>
      <c r="E201" s="164"/>
      <c r="F201" s="164"/>
      <c r="G201" s="164"/>
      <c r="H201" s="164"/>
      <c r="I201" s="164"/>
      <c r="J201" s="164"/>
      <c r="M201" s="164" t="s">
        <v>51</v>
      </c>
      <c r="N201" s="164"/>
      <c r="O201" s="164"/>
      <c r="P201" s="164"/>
      <c r="Q201" s="164"/>
      <c r="R201" s="164"/>
      <c r="S201" s="164"/>
      <c r="AE201" s="59"/>
      <c r="BC201" s="14"/>
      <c r="BF201" s="148">
        <v>99</v>
      </c>
      <c r="BG201" s="150" t="s">
        <v>267</v>
      </c>
      <c r="BH201" s="108" t="s">
        <v>285</v>
      </c>
      <c r="BI201" s="112" t="b">
        <v>0</v>
      </c>
    </row>
    <row r="202" spans="2:61" ht="12" customHeight="1" x14ac:dyDescent="0.5">
      <c r="B202" s="21"/>
      <c r="C202" s="22"/>
      <c r="D202" s="218" t="str">
        <f>IF(S3="○",AL196,"")</f>
        <v/>
      </c>
      <c r="E202" s="218"/>
      <c r="F202" s="218"/>
      <c r="G202" s="218"/>
      <c r="H202" s="218"/>
      <c r="I202" s="218"/>
      <c r="J202" s="218"/>
      <c r="K202" s="195" t="s">
        <v>52</v>
      </c>
      <c r="L202" s="196"/>
      <c r="M202" s="219" t="str">
        <f>IF(S3="○",AL168,"")</f>
        <v/>
      </c>
      <c r="N202" s="219"/>
      <c r="O202" s="219"/>
      <c r="P202" s="219"/>
      <c r="Q202" s="219"/>
      <c r="R202" s="219"/>
      <c r="S202" s="219"/>
      <c r="T202" s="195" t="s">
        <v>53</v>
      </c>
      <c r="U202" s="196"/>
      <c r="V202" s="198" t="str">
        <f>IF(S3="○",TEXT(ROUNDDOWN(ROUND(BI209,2),0),"#,##0")&amp;"円"&amp;TEXT((ROUND(BI209,2)-TRUNC(ROUND(BI209,2)))*100,"0;0")&amp;"銭","")</f>
        <v/>
      </c>
      <c r="W202" s="198"/>
      <c r="X202" s="198"/>
      <c r="Y202" s="198"/>
      <c r="Z202" s="198"/>
      <c r="AA202" s="198"/>
      <c r="AB202" s="198"/>
      <c r="AC202" s="204" t="s">
        <v>231</v>
      </c>
      <c r="AD202" s="204"/>
      <c r="AE202" s="220"/>
      <c r="AF202" s="221" t="str">
        <f>IF(S3="○",ROUNDDOWN(AU187,4),"")</f>
        <v/>
      </c>
      <c r="AG202" s="221"/>
      <c r="AH202" s="221"/>
      <c r="AI202" s="221"/>
      <c r="AJ202" s="221"/>
      <c r="AK202" s="221"/>
      <c r="AL202" s="195" t="s">
        <v>55</v>
      </c>
      <c r="AM202" s="196"/>
      <c r="AN202" s="196"/>
      <c r="AO202" s="196"/>
      <c r="AP202" s="196"/>
      <c r="AQ202" s="196"/>
      <c r="AR202" s="198" t="str">
        <f>IF(S3="○",TEXT(ROUNDDOWN(ROUND(BI210,2),0),"#,##0")&amp;"円"&amp;TEXT((ROUND(BI210,2)-TRUNC(ROUND(BI210,2)))*100,"0;0")&amp;"銭","")</f>
        <v/>
      </c>
      <c r="AS202" s="198"/>
      <c r="AT202" s="198"/>
      <c r="AU202" s="198"/>
      <c r="AV202" s="198"/>
      <c r="AW202" s="198"/>
      <c r="AX202" s="198"/>
      <c r="AY202" s="204" t="s">
        <v>232</v>
      </c>
      <c r="AZ202" s="204"/>
      <c r="BA202" s="204"/>
      <c r="BB202" s="22"/>
      <c r="BC202" s="23"/>
      <c r="BF202" s="148">
        <v>100</v>
      </c>
      <c r="BG202" s="150" t="s">
        <v>267</v>
      </c>
      <c r="BH202" s="108" t="s">
        <v>286</v>
      </c>
      <c r="BI202" s="112" t="b">
        <v>0</v>
      </c>
    </row>
    <row r="203" spans="2:61" ht="12" customHeight="1" x14ac:dyDescent="0.5">
      <c r="B203" s="205" t="s">
        <v>233</v>
      </c>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c r="AA203" s="182"/>
      <c r="AB203" s="182"/>
      <c r="AC203" s="206" t="str">
        <f>IF(S3="○",TEXT(ROUNDDOWN(ROUND(BI211,2),0),"#,##0")&amp;"円"&amp;TEXT((ROUND(BI211,2)-TRUNC(ROUND(BI211,2)))*100,"0;0")&amp;"銭","")</f>
        <v/>
      </c>
      <c r="AD203" s="206"/>
      <c r="AE203" s="206"/>
      <c r="AF203" s="206"/>
      <c r="AG203" s="206"/>
      <c r="AH203" s="206"/>
      <c r="AI203" s="206"/>
      <c r="AJ203" s="206"/>
      <c r="AK203" s="206"/>
      <c r="AL203" s="206"/>
      <c r="AM203" s="206"/>
      <c r="AN203" s="206"/>
      <c r="AO203" s="206"/>
      <c r="AP203" s="206"/>
      <c r="AQ203" s="206"/>
      <c r="AR203" s="206"/>
      <c r="AS203" s="206"/>
      <c r="AT203" s="206"/>
      <c r="AU203" s="206"/>
      <c r="AV203" s="206"/>
      <c r="AW203" s="206"/>
      <c r="AX203" s="206"/>
      <c r="AY203" s="206"/>
      <c r="AZ203" s="206"/>
      <c r="BA203" s="206"/>
      <c r="BB203" s="206"/>
      <c r="BC203" s="207"/>
      <c r="BF203" s="148">
        <v>101</v>
      </c>
      <c r="BG203" s="150" t="s">
        <v>267</v>
      </c>
      <c r="BH203" s="108" t="s">
        <v>287</v>
      </c>
      <c r="BI203" s="112" t="b">
        <v>0</v>
      </c>
    </row>
    <row r="204" spans="2:61" ht="12" customHeight="1" x14ac:dyDescent="0.5">
      <c r="B204" s="15"/>
      <c r="C204" s="16" t="s">
        <v>234</v>
      </c>
      <c r="D204" s="16"/>
      <c r="E204" s="16" t="s">
        <v>59</v>
      </c>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7"/>
      <c r="BF204" s="148">
        <v>102</v>
      </c>
      <c r="BG204" s="150" t="s">
        <v>267</v>
      </c>
      <c r="BH204" s="108" t="s">
        <v>288</v>
      </c>
      <c r="BI204" s="112" t="b">
        <v>0</v>
      </c>
    </row>
    <row r="205" spans="2:61" ht="12" customHeight="1" x14ac:dyDescent="0.5">
      <c r="B205" s="13"/>
      <c r="BC205" s="14"/>
      <c r="BF205" s="148">
        <v>103</v>
      </c>
      <c r="BG205" s="150" t="s">
        <v>267</v>
      </c>
      <c r="BH205" s="108" t="s">
        <v>289</v>
      </c>
      <c r="BI205" s="112" t="b">
        <v>0</v>
      </c>
    </row>
    <row r="206" spans="2:61" ht="12" customHeight="1" x14ac:dyDescent="0.5">
      <c r="B206" s="13"/>
      <c r="F206" s="1" t="s">
        <v>60</v>
      </c>
      <c r="T206" s="164" t="s">
        <v>61</v>
      </c>
      <c r="U206" s="164"/>
      <c r="V206" s="164"/>
      <c r="W206" s="164"/>
      <c r="X206" s="164"/>
      <c r="Y206" s="164"/>
      <c r="Z206" s="164"/>
      <c r="BC206" s="14"/>
      <c r="BF206" s="148">
        <v>104</v>
      </c>
      <c r="BG206" s="150" t="s">
        <v>267</v>
      </c>
      <c r="BH206" s="108" t="s">
        <v>290</v>
      </c>
      <c r="BI206" s="112" t="b">
        <v>0</v>
      </c>
    </row>
    <row r="207" spans="2:61" ht="12" customHeight="1" x14ac:dyDescent="0.5">
      <c r="B207" s="13"/>
      <c r="F207" s="1" t="s">
        <v>62</v>
      </c>
      <c r="T207" s="164"/>
      <c r="U207" s="164"/>
      <c r="V207" s="164"/>
      <c r="W207" s="164"/>
      <c r="X207" s="164"/>
      <c r="Y207" s="164"/>
      <c r="Z207" s="164"/>
      <c r="BC207" s="14"/>
      <c r="BF207" s="148">
        <v>105</v>
      </c>
      <c r="BG207" s="150" t="s">
        <v>267</v>
      </c>
      <c r="BH207" s="108" t="s">
        <v>291</v>
      </c>
      <c r="BI207" s="112" t="b">
        <v>0</v>
      </c>
    </row>
    <row r="208" spans="2:61" ht="12" customHeight="1" x14ac:dyDescent="0.5">
      <c r="B208" s="13"/>
      <c r="F208" s="184" t="str">
        <f>IF(S3="○",SUMIF(BI163:BI183,"TRUE",AL175:AT195),"")</f>
        <v/>
      </c>
      <c r="G208" s="184"/>
      <c r="H208" s="184"/>
      <c r="I208" s="184"/>
      <c r="J208" s="184"/>
      <c r="K208" s="184"/>
      <c r="L208" s="184"/>
      <c r="M208" s="184"/>
      <c r="N208" s="184"/>
      <c r="O208" s="184"/>
      <c r="P208" s="184"/>
      <c r="Q208" s="184"/>
      <c r="R208" s="163" t="s">
        <v>52</v>
      </c>
      <c r="S208" s="164"/>
      <c r="T208" s="168" t="str">
        <f>IF(S3="○",AL169,"")</f>
        <v/>
      </c>
      <c r="U208" s="168"/>
      <c r="V208" s="168"/>
      <c r="W208" s="168"/>
      <c r="X208" s="168"/>
      <c r="Y208" s="168"/>
      <c r="Z208" s="168"/>
      <c r="AA208" s="163" t="s">
        <v>63</v>
      </c>
      <c r="AB208" s="164"/>
      <c r="AC208" s="169">
        <v>60</v>
      </c>
      <c r="AD208" s="169"/>
      <c r="AE208" s="169"/>
      <c r="AF208" s="163" t="s">
        <v>53</v>
      </c>
      <c r="AG208" s="164"/>
      <c r="AH208" s="165" t="str">
        <f>IF(S3="○",TEXT(ROUNDDOWN(ROUND(BI213,2),0),"#,##0")&amp;"円"&amp;TEXT((ROUND(BI213,2)-TRUNC(ROUND(BI213,2)))*100,"0;0")&amp;"銭","")</f>
        <v/>
      </c>
      <c r="AI208" s="165"/>
      <c r="AJ208" s="165"/>
      <c r="AK208" s="165"/>
      <c r="AL208" s="165"/>
      <c r="AM208" s="165"/>
      <c r="AN208" s="165"/>
      <c r="AO208" s="170" t="s">
        <v>235</v>
      </c>
      <c r="AP208" s="170"/>
      <c r="AQ208" s="170"/>
      <c r="BC208" s="14"/>
      <c r="BF208" s="107"/>
      <c r="BG208" s="108"/>
      <c r="BH208" s="108"/>
      <c r="BI208" s="112"/>
    </row>
    <row r="209" spans="2:63" ht="12" customHeight="1" x14ac:dyDescent="0.5">
      <c r="B209" s="13"/>
      <c r="F209" s="184"/>
      <c r="G209" s="184"/>
      <c r="H209" s="184"/>
      <c r="I209" s="184"/>
      <c r="J209" s="184"/>
      <c r="K209" s="184"/>
      <c r="L209" s="184"/>
      <c r="M209" s="184"/>
      <c r="N209" s="184"/>
      <c r="O209" s="184"/>
      <c r="P209" s="184"/>
      <c r="Q209" s="184"/>
      <c r="R209" s="164"/>
      <c r="S209" s="164"/>
      <c r="T209" s="168"/>
      <c r="U209" s="168"/>
      <c r="V209" s="168"/>
      <c r="W209" s="168"/>
      <c r="X209" s="168"/>
      <c r="Y209" s="168"/>
      <c r="Z209" s="168"/>
      <c r="AA209" s="164"/>
      <c r="AB209" s="164"/>
      <c r="AC209" s="164">
        <v>100</v>
      </c>
      <c r="AD209" s="164"/>
      <c r="AE209" s="164"/>
      <c r="AF209" s="164"/>
      <c r="AG209" s="164"/>
      <c r="AH209" s="165"/>
      <c r="AI209" s="165"/>
      <c r="AJ209" s="165"/>
      <c r="AK209" s="165"/>
      <c r="AL209" s="165"/>
      <c r="AM209" s="165"/>
      <c r="AN209" s="165"/>
      <c r="AO209" s="170"/>
      <c r="AP209" s="170"/>
      <c r="AQ209" s="170"/>
      <c r="BC209" s="14"/>
      <c r="BF209" s="107">
        <v>106</v>
      </c>
      <c r="BG209" s="108" t="s">
        <v>251</v>
      </c>
      <c r="BH209" s="108" t="s">
        <v>255</v>
      </c>
      <c r="BI209" s="112">
        <f>IFERROR(D202/M202,0)</f>
        <v>0</v>
      </c>
    </row>
    <row r="210" spans="2:63" ht="12" customHeight="1" x14ac:dyDescent="0.5">
      <c r="B210" s="13"/>
      <c r="AH210" s="3"/>
      <c r="AI210" s="3"/>
      <c r="AJ210" s="3"/>
      <c r="AK210" s="3"/>
      <c r="AL210" s="3"/>
      <c r="AM210" s="3"/>
      <c r="AN210" s="3"/>
      <c r="BC210" s="14"/>
      <c r="BF210" s="107">
        <v>107</v>
      </c>
      <c r="BG210" s="108" t="s">
        <v>251</v>
      </c>
      <c r="BH210" s="108" t="s">
        <v>256</v>
      </c>
      <c r="BI210" s="112">
        <f>IFERROR(AF202*5/365,0)</f>
        <v>0</v>
      </c>
    </row>
    <row r="211" spans="2:63" ht="12" customHeight="1" x14ac:dyDescent="0.5">
      <c r="B211" s="13"/>
      <c r="Q211" s="3" t="s">
        <v>65</v>
      </c>
      <c r="T211" s="164" t="s">
        <v>51</v>
      </c>
      <c r="U211" s="164"/>
      <c r="V211" s="164"/>
      <c r="W211" s="164"/>
      <c r="X211" s="164"/>
      <c r="Y211" s="164"/>
      <c r="Z211" s="164"/>
      <c r="AH211" s="3"/>
      <c r="AI211" s="3"/>
      <c r="AJ211" s="3"/>
      <c r="AK211" s="3"/>
      <c r="AL211" s="3"/>
      <c r="AM211" s="3"/>
      <c r="AN211" s="3"/>
      <c r="BC211" s="14"/>
      <c r="BF211" s="107">
        <v>108</v>
      </c>
      <c r="BG211" s="108" t="s">
        <v>251</v>
      </c>
      <c r="BH211" s="108" t="s">
        <v>257</v>
      </c>
      <c r="BI211" s="112">
        <f>IFERROR(BI209+BI210,0)</f>
        <v>0</v>
      </c>
      <c r="BK211" s="143"/>
    </row>
    <row r="212" spans="2:63" ht="12" customHeight="1" x14ac:dyDescent="0.5">
      <c r="B212" s="21"/>
      <c r="C212" s="22"/>
      <c r="D212" s="22"/>
      <c r="E212" s="22"/>
      <c r="F212" s="22"/>
      <c r="G212" s="22"/>
      <c r="H212" s="22"/>
      <c r="I212" s="22"/>
      <c r="J212" s="22"/>
      <c r="K212" s="194" t="str">
        <f>IF(S3="○",AL196-F208,"")</f>
        <v/>
      </c>
      <c r="L212" s="194"/>
      <c r="M212" s="194"/>
      <c r="N212" s="194"/>
      <c r="O212" s="194"/>
      <c r="P212" s="194"/>
      <c r="Q212" s="194"/>
      <c r="R212" s="195" t="s">
        <v>52</v>
      </c>
      <c r="S212" s="196"/>
      <c r="T212" s="197" t="str">
        <f>IF(S3="○",AL168,"")</f>
        <v/>
      </c>
      <c r="U212" s="197"/>
      <c r="V212" s="197"/>
      <c r="W212" s="197"/>
      <c r="X212" s="197"/>
      <c r="Y212" s="197"/>
      <c r="Z212" s="197"/>
      <c r="AA212" s="22"/>
      <c r="AB212" s="22"/>
      <c r="AC212" s="22"/>
      <c r="AD212" s="22"/>
      <c r="AE212" s="22"/>
      <c r="AF212" s="195" t="s">
        <v>53</v>
      </c>
      <c r="AG212" s="195"/>
      <c r="AH212" s="198" t="str">
        <f>IF(S3="○",TEXT(ROUNDDOWN(ROUND(BI214,2),0),"#,##0")&amp;"円"&amp;TEXT((ROUND(BI214,2)-TRUNC(ROUND(BI214,2)))*100,"0;0")&amp;"銭","")</f>
        <v/>
      </c>
      <c r="AI212" s="198"/>
      <c r="AJ212" s="198"/>
      <c r="AK212" s="198"/>
      <c r="AL212" s="198"/>
      <c r="AM212" s="198"/>
      <c r="AN212" s="198"/>
      <c r="AO212" s="144" t="s">
        <v>236</v>
      </c>
      <c r="AP212" s="144"/>
      <c r="AQ212" s="22"/>
      <c r="AR212" s="22"/>
      <c r="AS212" s="22"/>
      <c r="AT212" s="22"/>
      <c r="AU212" s="22"/>
      <c r="AV212" s="22"/>
      <c r="AW212" s="22"/>
      <c r="AX212" s="22"/>
      <c r="AY212" s="22"/>
      <c r="AZ212" s="22"/>
      <c r="BA212" s="22"/>
      <c r="BB212" s="22"/>
      <c r="BC212" s="23"/>
      <c r="BF212" s="107"/>
      <c r="BG212" s="108"/>
      <c r="BH212" s="108"/>
      <c r="BI212" s="112"/>
    </row>
    <row r="213" spans="2:63" ht="12" customHeight="1" x14ac:dyDescent="0.5">
      <c r="B213" s="199" t="s">
        <v>237</v>
      </c>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1" t="str">
        <f>IF(S3="○",TEXT(ROUNDDOWN(ROUND(BI215,2),0),"#,##0")&amp;"円"&amp;TEXT((ROUND(BI215,2)-TRUNC(ROUND(BI215,2)))*100,"0;0")&amp;"銭","")</f>
        <v/>
      </c>
      <c r="AD213" s="201"/>
      <c r="AE213" s="201"/>
      <c r="AF213" s="201"/>
      <c r="AG213" s="201"/>
      <c r="AH213" s="201"/>
      <c r="AI213" s="201"/>
      <c r="AJ213" s="201"/>
      <c r="AK213" s="201"/>
      <c r="AL213" s="201"/>
      <c r="AM213" s="201"/>
      <c r="AN213" s="201"/>
      <c r="AO213" s="201"/>
      <c r="AP213" s="201"/>
      <c r="AQ213" s="201"/>
      <c r="AR213" s="201"/>
      <c r="AS213" s="201"/>
      <c r="AT213" s="201"/>
      <c r="AU213" s="201"/>
      <c r="AV213" s="201"/>
      <c r="AW213" s="201"/>
      <c r="AX213" s="201"/>
      <c r="AY213" s="201"/>
      <c r="AZ213" s="201"/>
      <c r="BA213" s="201"/>
      <c r="BB213" s="201"/>
      <c r="BC213" s="202"/>
      <c r="BF213" s="107">
        <v>109</v>
      </c>
      <c r="BG213" s="108" t="s">
        <v>252</v>
      </c>
      <c r="BH213" s="108" t="s">
        <v>258</v>
      </c>
      <c r="BI213" s="112">
        <f>IFERROR(F208/T208*0.6,0)</f>
        <v>0</v>
      </c>
    </row>
    <row r="214" spans="2:63" ht="12" customHeight="1" x14ac:dyDescent="0.5">
      <c r="B214" s="13"/>
      <c r="C214" s="1" t="s">
        <v>238</v>
      </c>
      <c r="E214" s="1" t="s">
        <v>69</v>
      </c>
      <c r="BC214" s="14"/>
      <c r="BF214" s="107">
        <v>110</v>
      </c>
      <c r="BG214" s="108" t="s">
        <v>252</v>
      </c>
      <c r="BH214" s="108" t="s">
        <v>259</v>
      </c>
      <c r="BI214" s="112">
        <f>IFERROR(K212/T212,0)</f>
        <v>0</v>
      </c>
    </row>
    <row r="215" spans="2:63" ht="12" customHeight="1" x14ac:dyDescent="0.5">
      <c r="B215" s="13"/>
      <c r="BC215" s="14"/>
      <c r="BF215" s="107">
        <v>111</v>
      </c>
      <c r="BG215" s="108" t="s">
        <v>252</v>
      </c>
      <c r="BH215" s="108" t="s">
        <v>260</v>
      </c>
      <c r="BI215" s="112">
        <f>IFERROR(BI210+BI213+BI214,0)</f>
        <v>0</v>
      </c>
    </row>
    <row r="216" spans="2:63" ht="24" customHeight="1" x14ac:dyDescent="0.5">
      <c r="B216" s="13"/>
      <c r="E216" s="178" t="s">
        <v>70</v>
      </c>
      <c r="F216" s="178"/>
      <c r="G216" s="178"/>
      <c r="H216" s="178"/>
      <c r="I216" s="178"/>
      <c r="J216" s="178"/>
      <c r="K216" s="178"/>
      <c r="M216" s="203" t="s">
        <v>239</v>
      </c>
      <c r="N216" s="203"/>
      <c r="O216" s="203"/>
      <c r="P216" s="203"/>
      <c r="Q216" s="203"/>
      <c r="R216" s="203"/>
      <c r="S216" s="203"/>
      <c r="U216" s="178" t="s">
        <v>72</v>
      </c>
      <c r="V216" s="178"/>
      <c r="W216" s="178"/>
      <c r="X216" s="178"/>
      <c r="Y216" s="178"/>
      <c r="Z216" s="178"/>
      <c r="AA216" s="178"/>
      <c r="AB216" s="8"/>
      <c r="AD216" s="164" t="s">
        <v>73</v>
      </c>
      <c r="AE216" s="164"/>
      <c r="AF216" s="164"/>
      <c r="AG216" s="164"/>
      <c r="AH216" s="164"/>
      <c r="AI216" s="164"/>
      <c r="AJ216" s="164"/>
      <c r="AL216" s="178" t="s">
        <v>74</v>
      </c>
      <c r="AM216" s="178"/>
      <c r="AN216" s="178"/>
      <c r="AO216" s="178"/>
      <c r="AP216" s="178"/>
      <c r="AQ216" s="178"/>
      <c r="AR216" s="178"/>
      <c r="BC216" s="14"/>
      <c r="BF216" s="107"/>
      <c r="BG216" s="108"/>
      <c r="BH216" s="108"/>
      <c r="BI216" s="112"/>
    </row>
    <row r="217" spans="2:63" ht="12" customHeight="1" x14ac:dyDescent="0.5">
      <c r="B217" s="13"/>
      <c r="E217" s="189" t="str">
        <f>IF(S3="○",IF(AL171&gt;0,AF202,""),"")</f>
        <v/>
      </c>
      <c r="F217" s="189"/>
      <c r="G217" s="189"/>
      <c r="H217" s="189"/>
      <c r="I217" s="189"/>
      <c r="J217" s="4" t="s">
        <v>63</v>
      </c>
      <c r="K217" s="5" t="s">
        <v>75</v>
      </c>
      <c r="L217" s="163" t="s">
        <v>76</v>
      </c>
      <c r="M217" s="190"/>
      <c r="N217" s="190"/>
      <c r="O217" s="190"/>
      <c r="P217" s="190"/>
      <c r="Q217" s="190"/>
      <c r="R217" s="190"/>
      <c r="S217" s="190"/>
      <c r="T217" s="163" t="s">
        <v>52</v>
      </c>
      <c r="U217" s="191"/>
      <c r="V217" s="191"/>
      <c r="W217" s="191"/>
      <c r="X217" s="191"/>
      <c r="Y217" s="191"/>
      <c r="Z217" s="191"/>
      <c r="AA217" s="191"/>
      <c r="AB217" s="2"/>
      <c r="AC217" s="163" t="s">
        <v>63</v>
      </c>
      <c r="AD217" s="192" t="str">
        <f>IF(S3="○",IF(AL171&gt;0,AL171,""),"")</f>
        <v/>
      </c>
      <c r="AE217" s="192"/>
      <c r="AF217" s="192"/>
      <c r="AG217" s="192"/>
      <c r="AH217" s="192"/>
      <c r="AI217" s="192"/>
      <c r="AJ217" s="192"/>
      <c r="AK217" s="193" t="s">
        <v>77</v>
      </c>
      <c r="AL217" s="190"/>
      <c r="AM217" s="190"/>
      <c r="AN217" s="190"/>
      <c r="AO217" s="190"/>
      <c r="AP217" s="190"/>
      <c r="AQ217" s="190"/>
      <c r="AR217" s="190"/>
      <c r="AS217" s="163" t="s">
        <v>53</v>
      </c>
      <c r="AT217" s="182" t="str">
        <f>IF(S3="○",IF(AL171&gt;0,TEXT(ROUNDDOWN(ROUND(BI217,2),0),"#,##0")&amp;"円"&amp;TEXT((ROUND(BI217,2)-TRUNC(ROUND(BI217,2)))*100,"0;0")&amp;"銭",""),"")</f>
        <v/>
      </c>
      <c r="AU217" s="182"/>
      <c r="AV217" s="182"/>
      <c r="AW217" s="182"/>
      <c r="AX217" s="182"/>
      <c r="AY217" s="182"/>
      <c r="AZ217" s="182"/>
      <c r="BA217" s="170" t="s">
        <v>240</v>
      </c>
      <c r="BB217" s="170"/>
      <c r="BC217" s="183"/>
      <c r="BF217" s="107">
        <v>112</v>
      </c>
      <c r="BG217" s="108" t="s">
        <v>253</v>
      </c>
      <c r="BH217" s="108" t="s">
        <v>261</v>
      </c>
      <c r="BI217" s="112">
        <f>IFERROR((E217*5/365+M217/U217)*AD217-AL217,0)</f>
        <v>0</v>
      </c>
    </row>
    <row r="218" spans="2:63" ht="12" customHeight="1" x14ac:dyDescent="0.5">
      <c r="B218" s="13"/>
      <c r="E218" s="164">
        <v>365</v>
      </c>
      <c r="F218" s="164"/>
      <c r="G218" s="164"/>
      <c r="H218" s="164"/>
      <c r="I218" s="164"/>
      <c r="J218" s="164"/>
      <c r="K218" s="164"/>
      <c r="L218" s="163"/>
      <c r="M218" s="190"/>
      <c r="N218" s="190"/>
      <c r="O218" s="190"/>
      <c r="P218" s="190"/>
      <c r="Q218" s="190"/>
      <c r="R218" s="190"/>
      <c r="S218" s="190"/>
      <c r="T218" s="163"/>
      <c r="U218" s="191"/>
      <c r="V218" s="191"/>
      <c r="W218" s="191"/>
      <c r="X218" s="191"/>
      <c r="Y218" s="191"/>
      <c r="Z218" s="191"/>
      <c r="AA218" s="191"/>
      <c r="AB218" s="2"/>
      <c r="AC218" s="163"/>
      <c r="AD218" s="192"/>
      <c r="AE218" s="192"/>
      <c r="AF218" s="192"/>
      <c r="AG218" s="192"/>
      <c r="AH218" s="192"/>
      <c r="AI218" s="192"/>
      <c r="AJ218" s="192"/>
      <c r="AK218" s="193"/>
      <c r="AL218" s="190"/>
      <c r="AM218" s="190"/>
      <c r="AN218" s="190"/>
      <c r="AO218" s="190"/>
      <c r="AP218" s="190"/>
      <c r="AQ218" s="190"/>
      <c r="AR218" s="190"/>
      <c r="AS218" s="163"/>
      <c r="AT218" s="182"/>
      <c r="AU218" s="182"/>
      <c r="AV218" s="182"/>
      <c r="AW218" s="182"/>
      <c r="AX218" s="182"/>
      <c r="AY218" s="182"/>
      <c r="AZ218" s="182"/>
      <c r="BA218" s="170"/>
      <c r="BB218" s="170"/>
      <c r="BC218" s="183"/>
      <c r="BF218" s="107">
        <v>113</v>
      </c>
      <c r="BG218" s="108" t="s">
        <v>253</v>
      </c>
      <c r="BH218" s="108" t="s">
        <v>262</v>
      </c>
      <c r="BI218" s="112" t="str">
        <f>AT220</f>
        <v/>
      </c>
    </row>
    <row r="219" spans="2:63" ht="12" customHeight="1" x14ac:dyDescent="0.5">
      <c r="B219" s="13"/>
      <c r="BC219" s="14"/>
      <c r="BF219" s="107">
        <v>114</v>
      </c>
      <c r="BG219" s="108" t="s">
        <v>253</v>
      </c>
      <c r="BH219" s="108" t="s">
        <v>263</v>
      </c>
      <c r="BI219" s="112">
        <f>IFERROR(BI217+BI218,0)</f>
        <v>0</v>
      </c>
    </row>
    <row r="220" spans="2:63" ht="12" customHeight="1" x14ac:dyDescent="0.5">
      <c r="B220" s="13"/>
      <c r="E220" s="1" t="s">
        <v>79</v>
      </c>
      <c r="AT220" s="184" t="str">
        <f>IF(S3="○",IF(AL171&gt;0,ROUNDDOWN(AU177,4),""),"")</f>
        <v/>
      </c>
      <c r="AU220" s="184"/>
      <c r="AV220" s="184"/>
      <c r="AW220" s="184"/>
      <c r="AX220" s="184"/>
      <c r="AY220" s="184"/>
      <c r="AZ220" s="184"/>
      <c r="BA220" s="170" t="s">
        <v>241</v>
      </c>
      <c r="BB220" s="170"/>
      <c r="BC220" s="183"/>
      <c r="BF220" s="107">
        <v>115</v>
      </c>
      <c r="BG220" s="108" t="s">
        <v>253</v>
      </c>
      <c r="BH220" s="108" t="s">
        <v>264</v>
      </c>
      <c r="BI220" s="112">
        <f>IFERROR(((E223*5/365*M223)+V223-BI219)/(M226-V226),0)</f>
        <v>0</v>
      </c>
    </row>
    <row r="221" spans="2:63" ht="12" customHeight="1" x14ac:dyDescent="0.5">
      <c r="B221" s="185" t="s">
        <v>242</v>
      </c>
      <c r="C221" s="186"/>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7" t="str">
        <f>IF(S3="○",IF(AL171&gt;0,TEXT(ROUNDDOWN(ROUND(BI219,2),0),"#,##0")&amp;"円"&amp;TEXT((ROUND(BI219,2)-TRUNC(ROUND(BI219,2)))*100,"0;0")&amp;"銭",""),"")</f>
        <v/>
      </c>
      <c r="AD221" s="187"/>
      <c r="AE221" s="187"/>
      <c r="AF221" s="187"/>
      <c r="AG221" s="187"/>
      <c r="AH221" s="187"/>
      <c r="AI221" s="187"/>
      <c r="AJ221" s="188" t="s">
        <v>243</v>
      </c>
      <c r="AK221" s="188"/>
      <c r="AL221" s="188"/>
      <c r="AM221" s="26"/>
      <c r="AN221" s="26"/>
      <c r="AO221" s="26"/>
      <c r="AP221" s="26"/>
      <c r="AQ221" s="26"/>
      <c r="AR221" s="26"/>
      <c r="AS221" s="26"/>
      <c r="AT221" s="26"/>
      <c r="AU221" s="26"/>
      <c r="AV221" s="26"/>
      <c r="AW221" s="26"/>
      <c r="AX221" s="26"/>
      <c r="AY221" s="26"/>
      <c r="AZ221" s="26"/>
      <c r="BA221" s="26"/>
      <c r="BB221" s="26"/>
      <c r="BC221" s="38"/>
      <c r="BF221" s="107"/>
      <c r="BG221" s="108"/>
      <c r="BH221" s="108"/>
      <c r="BI221" s="112"/>
    </row>
    <row r="222" spans="2:63" ht="12" customHeight="1" x14ac:dyDescent="0.5">
      <c r="B222" s="13"/>
      <c r="E222" s="178" t="s">
        <v>70</v>
      </c>
      <c r="F222" s="178"/>
      <c r="G222" s="178"/>
      <c r="H222" s="178"/>
      <c r="I222" s="178"/>
      <c r="J222" s="178"/>
      <c r="K222" s="178"/>
      <c r="M222" s="164" t="s">
        <v>51</v>
      </c>
      <c r="N222" s="164"/>
      <c r="O222" s="164"/>
      <c r="P222" s="164"/>
      <c r="Q222" s="164"/>
      <c r="R222" s="164"/>
      <c r="S222" s="164"/>
      <c r="V222" s="164" t="s">
        <v>50</v>
      </c>
      <c r="W222" s="164"/>
      <c r="X222" s="164"/>
      <c r="Y222" s="164"/>
      <c r="Z222" s="164"/>
      <c r="AA222" s="164"/>
      <c r="AB222" s="164"/>
      <c r="AD222" s="179" t="s">
        <v>243</v>
      </c>
      <c r="AE222" s="179"/>
      <c r="AF222" s="179"/>
      <c r="AG222" s="179"/>
      <c r="AH222" s="179"/>
      <c r="AI222" s="179"/>
      <c r="AJ222" s="179"/>
      <c r="BC222" s="14"/>
      <c r="BF222" s="107"/>
      <c r="BG222" s="108"/>
      <c r="BH222" s="108"/>
      <c r="BI222" s="112"/>
    </row>
    <row r="223" spans="2:63" ht="12" customHeight="1" x14ac:dyDescent="0.5">
      <c r="B223" s="13"/>
      <c r="E223" s="181" t="str">
        <f>IF(S3="○",IF(AL171&gt;0,AF202,""),"")</f>
        <v/>
      </c>
      <c r="F223" s="181"/>
      <c r="G223" s="181"/>
      <c r="H223" s="181"/>
      <c r="I223" s="181"/>
      <c r="J223" s="4" t="s">
        <v>63</v>
      </c>
      <c r="K223" s="5" t="s">
        <v>75</v>
      </c>
      <c r="L223" s="163" t="s">
        <v>63</v>
      </c>
      <c r="M223" s="168" t="str">
        <f>IF(S3="○",IF(AL171&gt;0,AL168,""),"")</f>
        <v/>
      </c>
      <c r="N223" s="168"/>
      <c r="O223" s="168"/>
      <c r="P223" s="168"/>
      <c r="Q223" s="168"/>
      <c r="R223" s="168"/>
      <c r="S223" s="168"/>
      <c r="U223" s="164" t="s">
        <v>76</v>
      </c>
      <c r="V223" s="167" t="str">
        <f>IF(S3="○",IF(AL171&gt;0,AL196,""),"")</f>
        <v/>
      </c>
      <c r="W223" s="167"/>
      <c r="X223" s="167"/>
      <c r="Y223" s="167"/>
      <c r="Z223" s="167"/>
      <c r="AA223" s="167"/>
      <c r="AB223" s="167"/>
      <c r="AC223" s="164" t="s">
        <v>77</v>
      </c>
      <c r="AD223" s="164" t="str">
        <f>AC221</f>
        <v/>
      </c>
      <c r="AE223" s="164"/>
      <c r="AF223" s="164"/>
      <c r="AG223" s="164"/>
      <c r="AH223" s="164"/>
      <c r="AI223" s="164"/>
      <c r="AJ223" s="164"/>
      <c r="BC223" s="14"/>
      <c r="BF223" s="107"/>
      <c r="BG223" s="108"/>
      <c r="BH223" s="108"/>
      <c r="BI223" s="112"/>
    </row>
    <row r="224" spans="2:63" ht="12" customHeight="1" x14ac:dyDescent="0.5">
      <c r="B224" s="13"/>
      <c r="E224" s="169">
        <v>365</v>
      </c>
      <c r="F224" s="169"/>
      <c r="G224" s="169"/>
      <c r="H224" s="169"/>
      <c r="I224" s="169"/>
      <c r="J224" s="169"/>
      <c r="K224" s="169"/>
      <c r="L224" s="169"/>
      <c r="M224" s="166"/>
      <c r="N224" s="166"/>
      <c r="O224" s="166"/>
      <c r="P224" s="166"/>
      <c r="Q224" s="166"/>
      <c r="R224" s="166"/>
      <c r="S224" s="166"/>
      <c r="T224" s="6"/>
      <c r="U224" s="169"/>
      <c r="V224" s="180"/>
      <c r="W224" s="180"/>
      <c r="X224" s="180"/>
      <c r="Y224" s="180"/>
      <c r="Z224" s="180"/>
      <c r="AA224" s="180"/>
      <c r="AB224" s="180"/>
      <c r="AC224" s="169"/>
      <c r="AD224" s="169"/>
      <c r="AE224" s="169"/>
      <c r="AF224" s="169"/>
      <c r="AG224" s="169"/>
      <c r="AH224" s="169"/>
      <c r="AI224" s="169"/>
      <c r="AJ224" s="169"/>
      <c r="AK224" s="163" t="s">
        <v>53</v>
      </c>
      <c r="AL224" s="164"/>
      <c r="AM224" s="165" t="str">
        <f>IF(S3="○",IF(AL171&gt;0,TEXT(ROUNDDOWN(ROUND(BI220,2),0),"#,##0")&amp;"円"&amp;TEXT((ROUND(BI220,2)-TRUNC(ROUND(BI220,2)))*100,"0;0")&amp;"銭",""),"")</f>
        <v/>
      </c>
      <c r="AN224" s="165"/>
      <c r="AO224" s="165"/>
      <c r="AP224" s="165"/>
      <c r="AQ224" s="165"/>
      <c r="AR224" s="165"/>
      <c r="AS224" s="165"/>
      <c r="BC224" s="14"/>
      <c r="BF224" s="107"/>
      <c r="BG224" s="108"/>
      <c r="BH224" s="108"/>
      <c r="BI224" s="112"/>
    </row>
    <row r="225" spans="2:61" ht="12" customHeight="1" x14ac:dyDescent="0.5">
      <c r="B225" s="13"/>
      <c r="M225" s="164" t="s">
        <v>51</v>
      </c>
      <c r="N225" s="164"/>
      <c r="O225" s="164"/>
      <c r="P225" s="164"/>
      <c r="Q225" s="164"/>
      <c r="R225" s="164"/>
      <c r="S225" s="164"/>
      <c r="V225" s="164" t="s">
        <v>83</v>
      </c>
      <c r="W225" s="164"/>
      <c r="X225" s="164"/>
      <c r="Y225" s="164"/>
      <c r="Z225" s="164"/>
      <c r="AA225" s="164"/>
      <c r="AB225" s="164"/>
      <c r="AK225" s="164"/>
      <c r="AL225" s="164"/>
      <c r="AM225" s="165"/>
      <c r="AN225" s="165"/>
      <c r="AO225" s="165"/>
      <c r="AP225" s="165"/>
      <c r="AQ225" s="165"/>
      <c r="AR225" s="165"/>
      <c r="AS225" s="165"/>
      <c r="BC225" s="14"/>
      <c r="BF225" s="107"/>
      <c r="BG225" s="108"/>
      <c r="BH225" s="108"/>
      <c r="BI225" s="112"/>
    </row>
    <row r="226" spans="2:61" ht="12" customHeight="1" x14ac:dyDescent="0.5">
      <c r="B226" s="18"/>
      <c r="C226" s="6"/>
      <c r="D226" s="6"/>
      <c r="E226" s="6"/>
      <c r="F226" s="6"/>
      <c r="G226" s="6"/>
      <c r="H226" s="6"/>
      <c r="I226" s="6"/>
      <c r="J226" s="6"/>
      <c r="K226" s="6"/>
      <c r="L226" s="6"/>
      <c r="M226" s="166" t="str">
        <f>IF(S3="○",IF(AL171&gt;0,AL168,""),"")</f>
        <v/>
      </c>
      <c r="N226" s="166"/>
      <c r="O226" s="166"/>
      <c r="P226" s="166"/>
      <c r="Q226" s="166"/>
      <c r="R226" s="166"/>
      <c r="S226" s="166"/>
      <c r="T226" s="169" t="s">
        <v>77</v>
      </c>
      <c r="U226" s="169"/>
      <c r="V226" s="166" t="str">
        <f>IF(S3="○",IF(AL171&gt;0,AL171,""),"")</f>
        <v/>
      </c>
      <c r="W226" s="166"/>
      <c r="X226" s="166"/>
      <c r="Y226" s="166"/>
      <c r="Z226" s="166"/>
      <c r="AA226" s="166"/>
      <c r="AB226" s="16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19"/>
      <c r="BF226" s="107"/>
      <c r="BG226" s="108"/>
      <c r="BH226" s="108"/>
      <c r="BI226" s="112"/>
    </row>
    <row r="227" spans="2:61" ht="12" customHeight="1" x14ac:dyDescent="0.5">
      <c r="B227" s="13"/>
      <c r="C227" s="1" t="s">
        <v>244</v>
      </c>
      <c r="E227" s="1" t="s">
        <v>85</v>
      </c>
      <c r="BC227" s="14"/>
      <c r="BF227" s="107">
        <v>116</v>
      </c>
      <c r="BG227" s="108" t="s">
        <v>254</v>
      </c>
      <c r="BH227" s="108" t="s">
        <v>265</v>
      </c>
      <c r="BI227" s="112">
        <f>IFERROR(E232/N232*0.6,0)</f>
        <v>0</v>
      </c>
    </row>
    <row r="228" spans="2:61" ht="12" customHeight="1" x14ac:dyDescent="0.5">
      <c r="B228" s="13"/>
      <c r="BC228" s="14"/>
      <c r="BF228" s="107">
        <v>117</v>
      </c>
      <c r="BG228" s="108" t="s">
        <v>254</v>
      </c>
      <c r="BH228" s="108" t="s">
        <v>266</v>
      </c>
      <c r="BI228" s="112">
        <f>IFERROR(((E235*5/365*M235)+V235-BI217)/(M238-V238),0)</f>
        <v>0</v>
      </c>
    </row>
    <row r="229" spans="2:61" ht="12" customHeight="1" x14ac:dyDescent="0.5">
      <c r="B229" s="13"/>
      <c r="E229" s="171" t="s">
        <v>86</v>
      </c>
      <c r="F229" s="171"/>
      <c r="G229" s="171"/>
      <c r="H229" s="171"/>
      <c r="I229" s="171"/>
      <c r="J229" s="171"/>
      <c r="K229" s="171"/>
      <c r="N229" s="172" t="s">
        <v>87</v>
      </c>
      <c r="O229" s="173"/>
      <c r="P229" s="173"/>
      <c r="Q229" s="173"/>
      <c r="R229" s="173"/>
      <c r="S229" s="173"/>
      <c r="T229" s="173"/>
      <c r="BC229" s="14"/>
      <c r="BF229" s="107">
        <v>118</v>
      </c>
      <c r="BG229" s="108" t="s">
        <v>254</v>
      </c>
      <c r="BH229" s="108" t="s">
        <v>293</v>
      </c>
      <c r="BI229" s="112">
        <f>IFERROR(BI227+BI228,0)</f>
        <v>0</v>
      </c>
    </row>
    <row r="230" spans="2:61" ht="12" customHeight="1" x14ac:dyDescent="0.5">
      <c r="B230" s="13"/>
      <c r="E230" s="171" t="s">
        <v>88</v>
      </c>
      <c r="F230" s="171"/>
      <c r="G230" s="171"/>
      <c r="H230" s="171"/>
      <c r="I230" s="171"/>
      <c r="J230" s="171"/>
      <c r="K230" s="171"/>
      <c r="N230" s="173"/>
      <c r="O230" s="173"/>
      <c r="P230" s="173"/>
      <c r="Q230" s="173"/>
      <c r="R230" s="173"/>
      <c r="S230" s="173"/>
      <c r="T230" s="173"/>
      <c r="BC230" s="14"/>
      <c r="BF230" s="107"/>
      <c r="BG230" s="108"/>
      <c r="BH230" s="108"/>
      <c r="BI230" s="112"/>
    </row>
    <row r="231" spans="2:61" ht="12" customHeight="1" x14ac:dyDescent="0.5">
      <c r="B231" s="13"/>
      <c r="E231" s="171" t="s">
        <v>89</v>
      </c>
      <c r="F231" s="171"/>
      <c r="G231" s="171"/>
      <c r="H231" s="171"/>
      <c r="I231" s="171"/>
      <c r="J231" s="171"/>
      <c r="K231" s="171"/>
      <c r="N231" s="173"/>
      <c r="O231" s="173"/>
      <c r="P231" s="173"/>
      <c r="Q231" s="173"/>
      <c r="R231" s="173"/>
      <c r="S231" s="173"/>
      <c r="T231" s="173"/>
      <c r="BC231" s="14"/>
      <c r="BF231" s="107"/>
      <c r="BG231" s="108"/>
      <c r="BH231" s="108"/>
      <c r="BI231" s="112"/>
    </row>
    <row r="232" spans="2:61" ht="12" customHeight="1" x14ac:dyDescent="0.5">
      <c r="B232" s="13"/>
      <c r="E232" s="167" t="str">
        <f>IF(S3="○",IF(AL171&gt;0,ROUNDDOWN(F208-AU177,4),""),"")</f>
        <v/>
      </c>
      <c r="F232" s="167"/>
      <c r="G232" s="167"/>
      <c r="H232" s="167"/>
      <c r="I232" s="167"/>
      <c r="J232" s="167"/>
      <c r="K232" s="167"/>
      <c r="L232" s="163" t="s">
        <v>52</v>
      </c>
      <c r="M232" s="164"/>
      <c r="N232" s="168" t="str">
        <f>IF(S3="○",IF(AL171&gt;0,AL169-(AL171-AU183),""),"")</f>
        <v/>
      </c>
      <c r="O232" s="168"/>
      <c r="P232" s="168"/>
      <c r="Q232" s="168"/>
      <c r="R232" s="168"/>
      <c r="S232" s="168"/>
      <c r="T232" s="168"/>
      <c r="U232" s="163" t="s">
        <v>63</v>
      </c>
      <c r="V232" s="164"/>
      <c r="W232" s="169">
        <v>60</v>
      </c>
      <c r="X232" s="169"/>
      <c r="Y232" s="169"/>
      <c r="Z232" s="163" t="s">
        <v>53</v>
      </c>
      <c r="AA232" s="164"/>
      <c r="AB232" s="165" t="str">
        <f>IF(S3="○",IF(AL171&gt;0,TEXT(ROUNDDOWN(ROUND(BI227,2),0),"#,##0")&amp;"円"&amp;TEXT((ROUND(BI227,2)-TRUNC(ROUND(BI227,2)))*100,"0;0")&amp;"銭",""),"")</f>
        <v/>
      </c>
      <c r="AC232" s="165"/>
      <c r="AD232" s="165"/>
      <c r="AE232" s="165"/>
      <c r="AF232" s="165"/>
      <c r="AG232" s="165"/>
      <c r="AH232" s="165"/>
      <c r="AI232" s="170" t="s">
        <v>245</v>
      </c>
      <c r="AJ232" s="170"/>
      <c r="AK232" s="170"/>
      <c r="BC232" s="14"/>
      <c r="BF232" s="107"/>
      <c r="BG232" s="108"/>
      <c r="BH232" s="108"/>
      <c r="BI232" s="112"/>
    </row>
    <row r="233" spans="2:61" ht="12" customHeight="1" x14ac:dyDescent="0.5">
      <c r="B233" s="13"/>
      <c r="E233" s="167"/>
      <c r="F233" s="167"/>
      <c r="G233" s="167"/>
      <c r="H233" s="167"/>
      <c r="I233" s="167"/>
      <c r="J233" s="167"/>
      <c r="K233" s="167"/>
      <c r="L233" s="164"/>
      <c r="M233" s="164"/>
      <c r="N233" s="168"/>
      <c r="O233" s="168"/>
      <c r="P233" s="168"/>
      <c r="Q233" s="168"/>
      <c r="R233" s="168"/>
      <c r="S233" s="168"/>
      <c r="T233" s="168"/>
      <c r="U233" s="164"/>
      <c r="V233" s="164"/>
      <c r="W233" s="164">
        <v>100</v>
      </c>
      <c r="X233" s="164"/>
      <c r="Y233" s="164"/>
      <c r="Z233" s="164"/>
      <c r="AA233" s="164"/>
      <c r="AB233" s="165"/>
      <c r="AC233" s="165"/>
      <c r="AD233" s="165"/>
      <c r="AE233" s="165"/>
      <c r="AF233" s="165"/>
      <c r="AG233" s="165"/>
      <c r="AH233" s="165"/>
      <c r="AI233" s="170"/>
      <c r="AJ233" s="170"/>
      <c r="AK233" s="170"/>
      <c r="BC233" s="14"/>
      <c r="BF233" s="107"/>
      <c r="BG233" s="108"/>
      <c r="BH233" s="108"/>
      <c r="BI233" s="112"/>
    </row>
    <row r="234" spans="2:61" ht="12" customHeight="1" x14ac:dyDescent="0.5">
      <c r="B234" s="13"/>
      <c r="E234" s="178" t="s">
        <v>70</v>
      </c>
      <c r="F234" s="178"/>
      <c r="G234" s="178"/>
      <c r="H234" s="178"/>
      <c r="I234" s="178"/>
      <c r="J234" s="178"/>
      <c r="K234" s="178"/>
      <c r="M234" s="164" t="s">
        <v>51</v>
      </c>
      <c r="N234" s="164"/>
      <c r="O234" s="164"/>
      <c r="P234" s="164"/>
      <c r="Q234" s="164"/>
      <c r="R234" s="164"/>
      <c r="S234" s="164"/>
      <c r="V234" s="178" t="s">
        <v>65</v>
      </c>
      <c r="W234" s="178"/>
      <c r="X234" s="178"/>
      <c r="Y234" s="178"/>
      <c r="Z234" s="178"/>
      <c r="AA234" s="178"/>
      <c r="AB234" s="178"/>
      <c r="AD234" s="179" t="s">
        <v>240</v>
      </c>
      <c r="AE234" s="179"/>
      <c r="AF234" s="179"/>
      <c r="AG234" s="179"/>
      <c r="AH234" s="179"/>
      <c r="AI234" s="179"/>
      <c r="AJ234" s="179"/>
      <c r="BC234" s="14"/>
      <c r="BF234" s="107"/>
      <c r="BG234" s="108"/>
      <c r="BH234" s="108"/>
      <c r="BI234" s="112"/>
    </row>
    <row r="235" spans="2:61" ht="12" customHeight="1" x14ac:dyDescent="0.5">
      <c r="B235" s="13"/>
      <c r="E235" s="180" t="str">
        <f>IF(S3="○",IF(AL171&gt;0,AF202,""),"")</f>
        <v/>
      </c>
      <c r="F235" s="180"/>
      <c r="G235" s="180"/>
      <c r="H235" s="180"/>
      <c r="I235" s="180"/>
      <c r="J235" s="4" t="s">
        <v>63</v>
      </c>
      <c r="K235" s="5" t="s">
        <v>75</v>
      </c>
      <c r="L235" s="163" t="s">
        <v>63</v>
      </c>
      <c r="M235" s="168" t="str">
        <f>IF(S3="○",IF(AL171&gt;0,AL168,""),"")</f>
        <v/>
      </c>
      <c r="N235" s="168"/>
      <c r="O235" s="168"/>
      <c r="P235" s="168"/>
      <c r="Q235" s="168"/>
      <c r="R235" s="168"/>
      <c r="S235" s="168"/>
      <c r="U235" s="164" t="s">
        <v>76</v>
      </c>
      <c r="V235" s="167" t="str">
        <f>K212</f>
        <v/>
      </c>
      <c r="W235" s="167"/>
      <c r="X235" s="167"/>
      <c r="Y235" s="167"/>
      <c r="Z235" s="167"/>
      <c r="AA235" s="167"/>
      <c r="AB235" s="167"/>
      <c r="AC235" s="164" t="s">
        <v>77</v>
      </c>
      <c r="AD235" s="164" t="str">
        <f>AT217</f>
        <v/>
      </c>
      <c r="AE235" s="164"/>
      <c r="AF235" s="164"/>
      <c r="AG235" s="164"/>
      <c r="AH235" s="164"/>
      <c r="AI235" s="164"/>
      <c r="AJ235" s="164"/>
      <c r="BC235" s="14"/>
      <c r="BF235" s="107"/>
      <c r="BG235" s="108"/>
      <c r="BH235" s="108"/>
      <c r="BI235" s="112"/>
    </row>
    <row r="236" spans="2:61" ht="12" customHeight="1" x14ac:dyDescent="0.5">
      <c r="B236" s="13"/>
      <c r="E236" s="169">
        <v>365</v>
      </c>
      <c r="F236" s="169"/>
      <c r="G236" s="169"/>
      <c r="H236" s="169"/>
      <c r="I236" s="169"/>
      <c r="J236" s="169"/>
      <c r="K236" s="169"/>
      <c r="L236" s="169"/>
      <c r="M236" s="166"/>
      <c r="N236" s="166"/>
      <c r="O236" s="166"/>
      <c r="P236" s="166"/>
      <c r="Q236" s="166"/>
      <c r="R236" s="166"/>
      <c r="S236" s="166"/>
      <c r="T236" s="6"/>
      <c r="U236" s="169"/>
      <c r="V236" s="180"/>
      <c r="W236" s="180"/>
      <c r="X236" s="180"/>
      <c r="Y236" s="180"/>
      <c r="Z236" s="180"/>
      <c r="AA236" s="180"/>
      <c r="AB236" s="180"/>
      <c r="AC236" s="169"/>
      <c r="AD236" s="169"/>
      <c r="AE236" s="169"/>
      <c r="AF236" s="169"/>
      <c r="AG236" s="169"/>
      <c r="AH236" s="169"/>
      <c r="AI236" s="169"/>
      <c r="AJ236" s="169"/>
      <c r="AK236" s="163" t="s">
        <v>53</v>
      </c>
      <c r="AL236" s="164"/>
      <c r="AM236" s="165" t="str">
        <f>IF(S3="○",IF(AL171&gt;0,TEXT(ROUNDDOWN(ROUND(BI228,2),0),"#,##0")&amp;"円"&amp;TEXT((ROUND(BI228,2)-TRUNC(ROUND(BI228,2)))*100,"0;0")&amp;"銭",""),"")</f>
        <v/>
      </c>
      <c r="AN236" s="165"/>
      <c r="AO236" s="165"/>
      <c r="AP236" s="165"/>
      <c r="AQ236" s="165"/>
      <c r="AR236" s="165"/>
      <c r="AS236" s="165"/>
      <c r="AT236" s="170" t="s">
        <v>246</v>
      </c>
      <c r="AU236" s="170"/>
      <c r="AV236" s="170"/>
      <c r="BC236" s="14"/>
      <c r="BF236" s="107"/>
      <c r="BG236" s="108"/>
      <c r="BH236" s="108"/>
      <c r="BI236" s="112"/>
    </row>
    <row r="237" spans="2:61" ht="12" customHeight="1" x14ac:dyDescent="0.5">
      <c r="B237" s="13"/>
      <c r="M237" s="164" t="s">
        <v>51</v>
      </c>
      <c r="N237" s="164"/>
      <c r="O237" s="164"/>
      <c r="P237" s="164"/>
      <c r="Q237" s="164"/>
      <c r="R237" s="164"/>
      <c r="S237" s="164"/>
      <c r="V237" s="164" t="s">
        <v>83</v>
      </c>
      <c r="W237" s="164"/>
      <c r="X237" s="164"/>
      <c r="Y237" s="164"/>
      <c r="Z237" s="164"/>
      <c r="AA237" s="164"/>
      <c r="AB237" s="164"/>
      <c r="AK237" s="164"/>
      <c r="AL237" s="164"/>
      <c r="AM237" s="165"/>
      <c r="AN237" s="165"/>
      <c r="AO237" s="165"/>
      <c r="AP237" s="165"/>
      <c r="AQ237" s="165"/>
      <c r="AR237" s="165"/>
      <c r="AS237" s="165"/>
      <c r="AT237" s="170"/>
      <c r="AU237" s="170"/>
      <c r="AV237" s="170"/>
      <c r="BC237" s="14"/>
      <c r="BF237" s="107"/>
      <c r="BG237" s="108"/>
      <c r="BH237" s="108"/>
      <c r="BI237" s="112"/>
    </row>
    <row r="238" spans="2:61" ht="12" customHeight="1" x14ac:dyDescent="0.5">
      <c r="B238" s="13"/>
      <c r="M238" s="168" t="str">
        <f>IF(S3="○",IF(AL171&gt;0,AL168,""),"")</f>
        <v/>
      </c>
      <c r="N238" s="168"/>
      <c r="O238" s="168"/>
      <c r="P238" s="168"/>
      <c r="Q238" s="168"/>
      <c r="R238" s="168"/>
      <c r="S238" s="168"/>
      <c r="T238" s="164" t="s">
        <v>77</v>
      </c>
      <c r="U238" s="164"/>
      <c r="V238" s="168" t="str">
        <f>IF(S3="○",IF(AL171&gt;0,AL171,""),"")</f>
        <v/>
      </c>
      <c r="W238" s="168"/>
      <c r="X238" s="168"/>
      <c r="Y238" s="168"/>
      <c r="Z238" s="168"/>
      <c r="AA238" s="168"/>
      <c r="AB238" s="168"/>
      <c r="BC238" s="14"/>
      <c r="BF238" s="107"/>
      <c r="BG238" s="108"/>
      <c r="BH238" s="108"/>
      <c r="BI238" s="112"/>
    </row>
    <row r="239" spans="2:61" ht="12" customHeight="1" thickBot="1" x14ac:dyDescent="0.55000000000000004">
      <c r="B239" s="174" t="s">
        <v>247</v>
      </c>
      <c r="C239" s="175"/>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6" t="str">
        <f>IF(S3="○",IF(AL171&gt;0,TEXT(ROUNDDOWN(ROUND(BI229,2),0),"#,##0")&amp;"円"&amp;TEXT((ROUND(BI229,2)-TRUNC(ROUND(BI229,2)))*100,"0;0")&amp;"銭",""),"")</f>
        <v/>
      </c>
      <c r="AD239" s="176"/>
      <c r="AE239" s="176"/>
      <c r="AF239" s="176"/>
      <c r="AG239" s="176"/>
      <c r="AH239" s="176"/>
      <c r="AI239" s="176"/>
      <c r="AJ239" s="176"/>
      <c r="AK239" s="176"/>
      <c r="AL239" s="176"/>
      <c r="AM239" s="176"/>
      <c r="AN239" s="176"/>
      <c r="AO239" s="176"/>
      <c r="AP239" s="176"/>
      <c r="AQ239" s="176"/>
      <c r="AR239" s="176"/>
      <c r="AS239" s="176"/>
      <c r="AT239" s="176"/>
      <c r="AU239" s="176"/>
      <c r="AV239" s="176"/>
      <c r="AW239" s="176"/>
      <c r="AX239" s="176"/>
      <c r="AY239" s="176"/>
      <c r="AZ239" s="176"/>
      <c r="BA239" s="176"/>
      <c r="BB239" s="176"/>
      <c r="BC239" s="177"/>
      <c r="BF239" s="107"/>
      <c r="BG239" s="108"/>
      <c r="BH239" s="108"/>
      <c r="BI239" s="112"/>
    </row>
    <row r="240" spans="2:61" ht="12" customHeight="1" x14ac:dyDescent="0.5">
      <c r="C240" s="143"/>
      <c r="BF240" s="107"/>
      <c r="BG240" s="108"/>
      <c r="BH240" s="108"/>
      <c r="BI240" s="112"/>
    </row>
  </sheetData>
  <sheetProtection algorithmName="SHA-512" hashValue="gjketGOIlTtWcFgyp4YNogGb+TxdEnLySL3WCQSIQidOkLdwF1mth0FRnV1uYIHzBXg7H9IiNnvcGT0VUb9B6g==" saltValue="GVb5o3RVyd2yjsw1IMs00g==" spinCount="100000" sheet="1" objects="1" scenarios="1"/>
  <dataConsolidate/>
  <mergeCells count="703">
    <mergeCell ref="AU37:BC37"/>
    <mergeCell ref="AU180:BC182"/>
    <mergeCell ref="AU188:BC196"/>
    <mergeCell ref="AU30:BC32"/>
    <mergeCell ref="AU38:BC46"/>
    <mergeCell ref="D130:J130"/>
    <mergeCell ref="M130:S130"/>
    <mergeCell ref="M123:N123"/>
    <mergeCell ref="O123:P123"/>
    <mergeCell ref="Q123:W123"/>
    <mergeCell ref="F126:L126"/>
    <mergeCell ref="F127:L127"/>
    <mergeCell ref="M127:N127"/>
    <mergeCell ref="D122:J122"/>
    <mergeCell ref="AU33:BC33"/>
    <mergeCell ref="Q127:R127"/>
    <mergeCell ref="S127:Y127"/>
    <mergeCell ref="Z127:AB127"/>
    <mergeCell ref="D120:J120"/>
    <mergeCell ref="K120:L120"/>
    <mergeCell ref="O120:P120"/>
    <mergeCell ref="Q120:W120"/>
    <mergeCell ref="M120:N120"/>
    <mergeCell ref="AB154:AH154"/>
    <mergeCell ref="S3:T3"/>
    <mergeCell ref="S4:T4"/>
    <mergeCell ref="S5:T5"/>
    <mergeCell ref="AU17:BC18"/>
    <mergeCell ref="S129:Y129"/>
    <mergeCell ref="Z129:AB129"/>
    <mergeCell ref="U114:AA114"/>
    <mergeCell ref="U115:AA115"/>
    <mergeCell ref="U116:AA116"/>
    <mergeCell ref="U117:AA117"/>
    <mergeCell ref="AS77:AS78"/>
    <mergeCell ref="U77:AA78"/>
    <mergeCell ref="M99:S99"/>
    <mergeCell ref="T99:U99"/>
    <mergeCell ref="V99:AB99"/>
    <mergeCell ref="AC82:AI82"/>
    <mergeCell ref="AJ82:AL82"/>
    <mergeCell ref="AD77:AJ78"/>
    <mergeCell ref="AH58:AN59"/>
    <mergeCell ref="AO58:AQ59"/>
    <mergeCell ref="B63:AB63"/>
    <mergeCell ref="E114:K114"/>
    <mergeCell ref="E115:K115"/>
    <mergeCell ref="O127:P127"/>
    <mergeCell ref="B1:F1"/>
    <mergeCell ref="G1:M1"/>
    <mergeCell ref="O1:U1"/>
    <mergeCell ref="V1:AB1"/>
    <mergeCell ref="AD1:AH1"/>
    <mergeCell ref="AI1:AO1"/>
    <mergeCell ref="T21:AB21"/>
    <mergeCell ref="AC21:AK21"/>
    <mergeCell ref="AL27:AT27"/>
    <mergeCell ref="AL17:AT18"/>
    <mergeCell ref="B19:J19"/>
    <mergeCell ref="K19:S19"/>
    <mergeCell ref="T19:AB19"/>
    <mergeCell ref="AC19:AK19"/>
    <mergeCell ref="AL19:AT19"/>
    <mergeCell ref="B17:J18"/>
    <mergeCell ref="K17:S17"/>
    <mergeCell ref="T17:AB17"/>
    <mergeCell ref="AC17:AK17"/>
    <mergeCell ref="K18:S18"/>
    <mergeCell ref="T18:AB18"/>
    <mergeCell ref="AC18:AK18"/>
    <mergeCell ref="AC25:AK25"/>
    <mergeCell ref="AL25:AT25"/>
    <mergeCell ref="AI154:AJ154"/>
    <mergeCell ref="T150:AK151"/>
    <mergeCell ref="B150:S151"/>
    <mergeCell ref="AE152:AK152"/>
    <mergeCell ref="M152:S152"/>
    <mergeCell ref="S147:Y147"/>
    <mergeCell ref="Q139:R139"/>
    <mergeCell ref="S139:Y139"/>
    <mergeCell ref="Z139:AB139"/>
    <mergeCell ref="O135:P135"/>
    <mergeCell ref="Q135:R135"/>
    <mergeCell ref="S135:Y135"/>
    <mergeCell ref="Z135:AB135"/>
    <mergeCell ref="F138:L138"/>
    <mergeCell ref="F139:L139"/>
    <mergeCell ref="M139:N139"/>
    <mergeCell ref="O139:P139"/>
    <mergeCell ref="AH149:AK149"/>
    <mergeCell ref="B82:AB82"/>
    <mergeCell ref="D131:J131"/>
    <mergeCell ref="K131:L131"/>
    <mergeCell ref="M131:S131"/>
    <mergeCell ref="T131:U131"/>
    <mergeCell ref="V131:AB131"/>
    <mergeCell ref="D123:J123"/>
    <mergeCell ref="K123:L123"/>
    <mergeCell ref="AL150:BC151"/>
    <mergeCell ref="B132:C145"/>
    <mergeCell ref="U141:AA141"/>
    <mergeCell ref="AB141:AD141"/>
    <mergeCell ref="S145:Y145"/>
    <mergeCell ref="Z145:AB145"/>
    <mergeCell ref="F142:L142"/>
    <mergeCell ref="O142:U142"/>
    <mergeCell ref="F143:L143"/>
    <mergeCell ref="M143:N143"/>
    <mergeCell ref="O143:U143"/>
    <mergeCell ref="V143:W143"/>
    <mergeCell ref="X143:AD143"/>
    <mergeCell ref="F134:L134"/>
    <mergeCell ref="F135:L135"/>
    <mergeCell ref="M135:N135"/>
    <mergeCell ref="E91:K91"/>
    <mergeCell ref="E90:K90"/>
    <mergeCell ref="E92:K92"/>
    <mergeCell ref="V86:AB86"/>
    <mergeCell ref="T87:U87"/>
    <mergeCell ref="V87:AB87"/>
    <mergeCell ref="U84:U85"/>
    <mergeCell ref="E93:K94"/>
    <mergeCell ref="N93:T94"/>
    <mergeCell ref="L107:R107"/>
    <mergeCell ref="D105:J105"/>
    <mergeCell ref="M105:S105"/>
    <mergeCell ref="D106:J106"/>
    <mergeCell ref="K106:L106"/>
    <mergeCell ref="M106:S106"/>
    <mergeCell ref="T106:U106"/>
    <mergeCell ref="V106:AB106"/>
    <mergeCell ref="T61:Z61"/>
    <mergeCell ref="K62:Q62"/>
    <mergeCell ref="T62:Z62"/>
    <mergeCell ref="R62:S62"/>
    <mergeCell ref="V84:AB85"/>
    <mergeCell ref="N90:T92"/>
    <mergeCell ref="V83:AB83"/>
    <mergeCell ref="B80:AB80"/>
    <mergeCell ref="E73:K73"/>
    <mergeCell ref="E66:K66"/>
    <mergeCell ref="M66:S66"/>
    <mergeCell ref="U66:AA66"/>
    <mergeCell ref="E95:K95"/>
    <mergeCell ref="M86:S86"/>
    <mergeCell ref="M87:S87"/>
    <mergeCell ref="E67:I67"/>
    <mergeCell ref="AF114:AL114"/>
    <mergeCell ref="AF115:AL115"/>
    <mergeCell ref="D119:J119"/>
    <mergeCell ref="E111:K111"/>
    <mergeCell ref="AF111:AL111"/>
    <mergeCell ref="AF110:AN110"/>
    <mergeCell ref="AS110:AU110"/>
    <mergeCell ref="AW110:AY110"/>
    <mergeCell ref="AV111:BB111"/>
    <mergeCell ref="U112:AA112"/>
    <mergeCell ref="U113:AA113"/>
    <mergeCell ref="AV112:BB112"/>
    <mergeCell ref="AV113:BB113"/>
    <mergeCell ref="E112:K112"/>
    <mergeCell ref="E113:K113"/>
    <mergeCell ref="AF112:AL112"/>
    <mergeCell ref="AF113:AL113"/>
    <mergeCell ref="E110:M110"/>
    <mergeCell ref="R110:T110"/>
    <mergeCell ref="V110:X110"/>
    <mergeCell ref="AV114:BB114"/>
    <mergeCell ref="U111:AA111"/>
    <mergeCell ref="AL45:AT45"/>
    <mergeCell ref="K46:S46"/>
    <mergeCell ref="T46:AB46"/>
    <mergeCell ref="AC46:AK46"/>
    <mergeCell ref="AL46:AT46"/>
    <mergeCell ref="E76:K76"/>
    <mergeCell ref="E77:I77"/>
    <mergeCell ref="E78:K78"/>
    <mergeCell ref="M76:S76"/>
    <mergeCell ref="M77:S78"/>
    <mergeCell ref="U76:AA76"/>
    <mergeCell ref="AF58:AG59"/>
    <mergeCell ref="K45:S45"/>
    <mergeCell ref="T45:AB45"/>
    <mergeCell ref="AC45:AK45"/>
    <mergeCell ref="V52:AB52"/>
    <mergeCell ref="D52:J52"/>
    <mergeCell ref="K52:L52"/>
    <mergeCell ref="M52:S52"/>
    <mergeCell ref="M51:S51"/>
    <mergeCell ref="T52:U52"/>
    <mergeCell ref="AH62:AN62"/>
    <mergeCell ref="F58:Q59"/>
    <mergeCell ref="R58:S59"/>
    <mergeCell ref="AU19:BC24"/>
    <mergeCell ref="AL21:AT21"/>
    <mergeCell ref="K20:S20"/>
    <mergeCell ref="T20:AB20"/>
    <mergeCell ref="AC20:AK20"/>
    <mergeCell ref="AL20:AT20"/>
    <mergeCell ref="K23:S23"/>
    <mergeCell ref="B20:J20"/>
    <mergeCell ref="B21:J21"/>
    <mergeCell ref="K21:S21"/>
    <mergeCell ref="T23:AB23"/>
    <mergeCell ref="AC23:AK23"/>
    <mergeCell ref="K24:S24"/>
    <mergeCell ref="T24:AB24"/>
    <mergeCell ref="AC24:AK24"/>
    <mergeCell ref="AL23:AT23"/>
    <mergeCell ref="AL24:AT24"/>
    <mergeCell ref="B22:C46"/>
    <mergeCell ref="D22:D24"/>
    <mergeCell ref="D25:D45"/>
    <mergeCell ref="E26:I26"/>
    <mergeCell ref="E27:I27"/>
    <mergeCell ref="E28:I28"/>
    <mergeCell ref="E29:I29"/>
    <mergeCell ref="E71:K71"/>
    <mergeCell ref="M71:S71"/>
    <mergeCell ref="U71:AA71"/>
    <mergeCell ref="E45:I45"/>
    <mergeCell ref="E22:J22"/>
    <mergeCell ref="E32:I32"/>
    <mergeCell ref="E25:I25"/>
    <mergeCell ref="E23:J23"/>
    <mergeCell ref="E24:J24"/>
    <mergeCell ref="E37:I37"/>
    <mergeCell ref="E38:I38"/>
    <mergeCell ref="E39:I39"/>
    <mergeCell ref="E42:I42"/>
    <mergeCell ref="E43:I43"/>
    <mergeCell ref="E44:I44"/>
    <mergeCell ref="E36:I36"/>
    <mergeCell ref="E40:I40"/>
    <mergeCell ref="E41:I41"/>
    <mergeCell ref="E33:I33"/>
    <mergeCell ref="E34:I34"/>
    <mergeCell ref="E35:I35"/>
    <mergeCell ref="E30:I30"/>
    <mergeCell ref="E31:I31"/>
    <mergeCell ref="T58:Z59"/>
    <mergeCell ref="AD66:AJ66"/>
    <mergeCell ref="AL66:AR66"/>
    <mergeCell ref="AS67:AS68"/>
    <mergeCell ref="AT67:AZ68"/>
    <mergeCell ref="BA67:BC68"/>
    <mergeCell ref="D51:J51"/>
    <mergeCell ref="D46:J46"/>
    <mergeCell ref="AC59:AE59"/>
    <mergeCell ref="AC58:AE58"/>
    <mergeCell ref="AF62:AG62"/>
    <mergeCell ref="B53:AB53"/>
    <mergeCell ref="T56:Z57"/>
    <mergeCell ref="AC67:AC68"/>
    <mergeCell ref="AD67:AJ68"/>
    <mergeCell ref="AK67:AK68"/>
    <mergeCell ref="AL67:AR68"/>
    <mergeCell ref="E68:K68"/>
    <mergeCell ref="AA58:AB59"/>
    <mergeCell ref="M67:S68"/>
    <mergeCell ref="T67:T68"/>
    <mergeCell ref="U67:AA68"/>
    <mergeCell ref="L67:L68"/>
    <mergeCell ref="AC36:AK36"/>
    <mergeCell ref="AL36:AT36"/>
    <mergeCell ref="K37:S37"/>
    <mergeCell ref="AC84:AC85"/>
    <mergeCell ref="AD84:AJ85"/>
    <mergeCell ref="AD83:AJ83"/>
    <mergeCell ref="E83:K83"/>
    <mergeCell ref="E84:I84"/>
    <mergeCell ref="E85:K85"/>
    <mergeCell ref="L84:L85"/>
    <mergeCell ref="M84:S85"/>
    <mergeCell ref="M83:S83"/>
    <mergeCell ref="E72:I72"/>
    <mergeCell ref="L72:L73"/>
    <mergeCell ref="M72:S73"/>
    <mergeCell ref="T72:T73"/>
    <mergeCell ref="U72:AA73"/>
    <mergeCell ref="AC72:AC73"/>
    <mergeCell ref="AD72:AJ73"/>
    <mergeCell ref="AK72:AK73"/>
    <mergeCell ref="AL72:AR73"/>
    <mergeCell ref="AC63:BC63"/>
    <mergeCell ref="AT77:AZ78"/>
    <mergeCell ref="L77:L78"/>
    <mergeCell ref="T22:AB22"/>
    <mergeCell ref="AC22:AK22"/>
    <mergeCell ref="AL22:AT22"/>
    <mergeCell ref="K25:S25"/>
    <mergeCell ref="T25:AB25"/>
    <mergeCell ref="T43:AB43"/>
    <mergeCell ref="T32:AB32"/>
    <mergeCell ref="AC32:AK32"/>
    <mergeCell ref="AL32:AT32"/>
    <mergeCell ref="K33:S33"/>
    <mergeCell ref="T33:AB33"/>
    <mergeCell ref="AC38:AK38"/>
    <mergeCell ref="AL38:AT38"/>
    <mergeCell ref="K39:S39"/>
    <mergeCell ref="T39:AB39"/>
    <mergeCell ref="AC39:AK39"/>
    <mergeCell ref="T37:AB37"/>
    <mergeCell ref="AC37:AK37"/>
    <mergeCell ref="AL37:AT37"/>
    <mergeCell ref="K38:S38"/>
    <mergeCell ref="AL43:AT43"/>
    <mergeCell ref="K36:S36"/>
    <mergeCell ref="T36:AB36"/>
    <mergeCell ref="T38:AB38"/>
    <mergeCell ref="T29:AB29"/>
    <mergeCell ref="AC29:AK29"/>
    <mergeCell ref="K31:S31"/>
    <mergeCell ref="T31:AB31"/>
    <mergeCell ref="AC31:AK31"/>
    <mergeCell ref="B7:BC7"/>
    <mergeCell ref="AD10:AJ11"/>
    <mergeCell ref="AK10:BC11"/>
    <mergeCell ref="I10:AC10"/>
    <mergeCell ref="I11:AC11"/>
    <mergeCell ref="B10:H10"/>
    <mergeCell ref="B11:H11"/>
    <mergeCell ref="B9:BC9"/>
    <mergeCell ref="K30:S30"/>
    <mergeCell ref="T30:AB30"/>
    <mergeCell ref="AC30:AK30"/>
    <mergeCell ref="AL30:AT30"/>
    <mergeCell ref="K26:S26"/>
    <mergeCell ref="T26:AB26"/>
    <mergeCell ref="AC26:AK26"/>
    <mergeCell ref="AL26:AT26"/>
    <mergeCell ref="K27:S27"/>
    <mergeCell ref="T27:AB27"/>
    <mergeCell ref="K22:S22"/>
    <mergeCell ref="T34:AB34"/>
    <mergeCell ref="AC34:AK34"/>
    <mergeCell ref="AL34:AT34"/>
    <mergeCell ref="K35:S35"/>
    <mergeCell ref="T35:AB35"/>
    <mergeCell ref="AC35:AK35"/>
    <mergeCell ref="AL35:AT35"/>
    <mergeCell ref="AL31:AT31"/>
    <mergeCell ref="K32:S32"/>
    <mergeCell ref="K28:S28"/>
    <mergeCell ref="T28:AB28"/>
    <mergeCell ref="AC28:AK28"/>
    <mergeCell ref="AL28:AT28"/>
    <mergeCell ref="AL39:AT39"/>
    <mergeCell ref="K44:S44"/>
    <mergeCell ref="AC44:AK44"/>
    <mergeCell ref="AL44:AT44"/>
    <mergeCell ref="T44:AB44"/>
    <mergeCell ref="K40:S40"/>
    <mergeCell ref="T40:AB40"/>
    <mergeCell ref="AC40:AK40"/>
    <mergeCell ref="AL40:AT40"/>
    <mergeCell ref="K41:S41"/>
    <mergeCell ref="T41:AB41"/>
    <mergeCell ref="AC41:AK41"/>
    <mergeCell ref="AL41:AT41"/>
    <mergeCell ref="K42:S42"/>
    <mergeCell ref="T42:AB42"/>
    <mergeCell ref="AC42:AK42"/>
    <mergeCell ref="AL42:AT42"/>
    <mergeCell ref="K43:S43"/>
    <mergeCell ref="K29:S29"/>
    <mergeCell ref="K34:S34"/>
    <mergeCell ref="AU25:BC26"/>
    <mergeCell ref="AU27:BC27"/>
    <mergeCell ref="AU36:BC36"/>
    <mergeCell ref="AC33:AK33"/>
    <mergeCell ref="AL33:AT33"/>
    <mergeCell ref="AM97:AS98"/>
    <mergeCell ref="AK85:AL86"/>
    <mergeCell ref="AM85:AS86"/>
    <mergeCell ref="AT81:AZ81"/>
    <mergeCell ref="BA81:BC81"/>
    <mergeCell ref="BA77:BC78"/>
    <mergeCell ref="AD76:AJ76"/>
    <mergeCell ref="AL76:AR76"/>
    <mergeCell ref="AC27:AK27"/>
    <mergeCell ref="AL29:AT29"/>
    <mergeCell ref="AC53:BC53"/>
    <mergeCell ref="AR52:AX52"/>
    <mergeCell ref="AY52:BA52"/>
    <mergeCell ref="AC52:AE52"/>
    <mergeCell ref="AL52:AQ52"/>
    <mergeCell ref="AF52:AK52"/>
    <mergeCell ref="AC43:AK43"/>
    <mergeCell ref="AS72:AS73"/>
    <mergeCell ref="AC80:AI80"/>
    <mergeCell ref="AJ80:AL80"/>
    <mergeCell ref="AL77:AR78"/>
    <mergeCell ref="T77:T78"/>
    <mergeCell ref="AC77:AC78"/>
    <mergeCell ref="AK77:AK78"/>
    <mergeCell ref="AD71:AJ71"/>
    <mergeCell ref="AL71:AR71"/>
    <mergeCell ref="AU166:BC167"/>
    <mergeCell ref="L167:T167"/>
    <mergeCell ref="AC167:AK167"/>
    <mergeCell ref="U164:AB164"/>
    <mergeCell ref="AI93:AK94"/>
    <mergeCell ref="W94:Y94"/>
    <mergeCell ref="M95:S95"/>
    <mergeCell ref="V95:AB95"/>
    <mergeCell ref="AD95:AJ95"/>
    <mergeCell ref="L93:M94"/>
    <mergeCell ref="U93:V94"/>
    <mergeCell ref="W93:Y93"/>
    <mergeCell ref="Z93:AA94"/>
    <mergeCell ref="AB93:AH94"/>
    <mergeCell ref="AT72:AZ73"/>
    <mergeCell ref="BA72:BC73"/>
    <mergeCell ref="AN107:AT107"/>
    <mergeCell ref="B166:K167"/>
    <mergeCell ref="L166:T166"/>
    <mergeCell ref="U166:AB167"/>
    <mergeCell ref="AC166:AK166"/>
    <mergeCell ref="AL166:AT167"/>
    <mergeCell ref="B100:AB100"/>
    <mergeCell ref="AC100:BC100"/>
    <mergeCell ref="AD96:AJ97"/>
    <mergeCell ref="E97:K97"/>
    <mergeCell ref="AK97:AL98"/>
    <mergeCell ref="E96:I96"/>
    <mergeCell ref="AT97:AV98"/>
    <mergeCell ref="M98:S98"/>
    <mergeCell ref="V98:AB98"/>
    <mergeCell ref="L96:L97"/>
    <mergeCell ref="M96:S97"/>
    <mergeCell ref="U96:U97"/>
    <mergeCell ref="V96:AB97"/>
    <mergeCell ref="AC96:AC97"/>
    <mergeCell ref="B161:P161"/>
    <mergeCell ref="Q161:W161"/>
    <mergeCell ref="AV115:BB115"/>
    <mergeCell ref="AV116:BB116"/>
    <mergeCell ref="AV117:BB117"/>
    <mergeCell ref="B168:K168"/>
    <mergeCell ref="L168:T168"/>
    <mergeCell ref="U168:AB168"/>
    <mergeCell ref="AC168:AK168"/>
    <mergeCell ref="AL168:AT168"/>
    <mergeCell ref="AU168:BC174"/>
    <mergeCell ref="B169:K169"/>
    <mergeCell ref="L169:T169"/>
    <mergeCell ref="U169:AB169"/>
    <mergeCell ref="AC169:AK169"/>
    <mergeCell ref="AL169:AT169"/>
    <mergeCell ref="B170:K170"/>
    <mergeCell ref="L170:T170"/>
    <mergeCell ref="U170:AB170"/>
    <mergeCell ref="AC170:AK170"/>
    <mergeCell ref="AL170:AT170"/>
    <mergeCell ref="B171:K171"/>
    <mergeCell ref="L171:T171"/>
    <mergeCell ref="U171:AB171"/>
    <mergeCell ref="AC171:AK171"/>
    <mergeCell ref="AL171:AT171"/>
    <mergeCell ref="B172:C196"/>
    <mergeCell ref="D172:D174"/>
    <mergeCell ref="E172:J172"/>
    <mergeCell ref="L172:T172"/>
    <mergeCell ref="U172:AB172"/>
    <mergeCell ref="AC172:AK172"/>
    <mergeCell ref="AL172:AT172"/>
    <mergeCell ref="E173:J173"/>
    <mergeCell ref="L173:T173"/>
    <mergeCell ref="U173:AB173"/>
    <mergeCell ref="AC173:AK173"/>
    <mergeCell ref="AL173:AT173"/>
    <mergeCell ref="E174:J174"/>
    <mergeCell ref="L174:T174"/>
    <mergeCell ref="U174:AB174"/>
    <mergeCell ref="AC174:AK174"/>
    <mergeCell ref="AL174:AT174"/>
    <mergeCell ref="D175:D195"/>
    <mergeCell ref="E175:I175"/>
    <mergeCell ref="L175:T175"/>
    <mergeCell ref="U175:AB175"/>
    <mergeCell ref="AC175:AK175"/>
    <mergeCell ref="AL175:AT175"/>
    <mergeCell ref="E178:I178"/>
    <mergeCell ref="L178:T178"/>
    <mergeCell ref="U178:AB178"/>
    <mergeCell ref="AC178:AK178"/>
    <mergeCell ref="AL178:AT178"/>
    <mergeCell ref="E179:I179"/>
    <mergeCell ref="L179:T179"/>
    <mergeCell ref="U179:AB179"/>
    <mergeCell ref="AC179:AK179"/>
    <mergeCell ref="AL179:AT179"/>
    <mergeCell ref="E182:I182"/>
    <mergeCell ref="L182:T182"/>
    <mergeCell ref="U182:AB182"/>
    <mergeCell ref="AU175:BC176"/>
    <mergeCell ref="E176:I176"/>
    <mergeCell ref="L176:T176"/>
    <mergeCell ref="U176:AB176"/>
    <mergeCell ref="AC176:AK176"/>
    <mergeCell ref="AL176:AT176"/>
    <mergeCell ref="E177:I177"/>
    <mergeCell ref="L177:T177"/>
    <mergeCell ref="U177:AB177"/>
    <mergeCell ref="AC177:AK177"/>
    <mergeCell ref="AL177:AT177"/>
    <mergeCell ref="AU177:BC177"/>
    <mergeCell ref="E180:I180"/>
    <mergeCell ref="L180:T180"/>
    <mergeCell ref="U180:AB180"/>
    <mergeCell ref="AC180:AK180"/>
    <mergeCell ref="AL180:AT180"/>
    <mergeCell ref="E181:I181"/>
    <mergeCell ref="L181:T181"/>
    <mergeCell ref="U181:AB181"/>
    <mergeCell ref="AC181:AK181"/>
    <mergeCell ref="AL181:AT181"/>
    <mergeCell ref="AU183:BC183"/>
    <mergeCell ref="AC182:AK182"/>
    <mergeCell ref="AL182:AT182"/>
    <mergeCell ref="E183:I183"/>
    <mergeCell ref="L183:T183"/>
    <mergeCell ref="U183:AB183"/>
    <mergeCell ref="AC183:AK183"/>
    <mergeCell ref="AL183:AT183"/>
    <mergeCell ref="E184:I184"/>
    <mergeCell ref="L184:T184"/>
    <mergeCell ref="U184:AB184"/>
    <mergeCell ref="AC184:AK184"/>
    <mergeCell ref="AL184:AT184"/>
    <mergeCell ref="AU186:BC186"/>
    <mergeCell ref="E185:I185"/>
    <mergeCell ref="L185:T185"/>
    <mergeCell ref="U185:AB185"/>
    <mergeCell ref="AC185:AK185"/>
    <mergeCell ref="AL185:AT185"/>
    <mergeCell ref="AU187:BC187"/>
    <mergeCell ref="E186:I186"/>
    <mergeCell ref="L186:T186"/>
    <mergeCell ref="U186:AB186"/>
    <mergeCell ref="AC186:AK186"/>
    <mergeCell ref="AL186:AT186"/>
    <mergeCell ref="E187:I187"/>
    <mergeCell ref="L187:T187"/>
    <mergeCell ref="U187:AB187"/>
    <mergeCell ref="AC187:AK187"/>
    <mergeCell ref="AL187:AT187"/>
    <mergeCell ref="E188:I188"/>
    <mergeCell ref="L188:T188"/>
    <mergeCell ref="U188:AB188"/>
    <mergeCell ref="AC188:AK188"/>
    <mergeCell ref="AL188:AT188"/>
    <mergeCell ref="E189:I189"/>
    <mergeCell ref="L189:T189"/>
    <mergeCell ref="U189:AB189"/>
    <mergeCell ref="AC189:AK189"/>
    <mergeCell ref="AL189:AT189"/>
    <mergeCell ref="E190:I190"/>
    <mergeCell ref="L190:T190"/>
    <mergeCell ref="U190:AB190"/>
    <mergeCell ref="AC190:AK190"/>
    <mergeCell ref="AL190:AT190"/>
    <mergeCell ref="E191:I191"/>
    <mergeCell ref="L191:T191"/>
    <mergeCell ref="U191:AB191"/>
    <mergeCell ref="AC191:AK191"/>
    <mergeCell ref="AL191:AT191"/>
    <mergeCell ref="E192:I192"/>
    <mergeCell ref="L192:T192"/>
    <mergeCell ref="U192:AB192"/>
    <mergeCell ref="AC192:AK192"/>
    <mergeCell ref="AL192:AT192"/>
    <mergeCell ref="E193:I193"/>
    <mergeCell ref="L193:T193"/>
    <mergeCell ref="U193:AB193"/>
    <mergeCell ref="AC193:AK193"/>
    <mergeCell ref="AL193:AT193"/>
    <mergeCell ref="E194:I194"/>
    <mergeCell ref="L194:T194"/>
    <mergeCell ref="U194:AB194"/>
    <mergeCell ref="AC194:AK194"/>
    <mergeCell ref="AL194:AT194"/>
    <mergeCell ref="E195:I195"/>
    <mergeCell ref="L195:T195"/>
    <mergeCell ref="U195:AB195"/>
    <mergeCell ref="AC195:AK195"/>
    <mergeCell ref="AL195:AT195"/>
    <mergeCell ref="D196:K196"/>
    <mergeCell ref="L196:T196"/>
    <mergeCell ref="U196:AB196"/>
    <mergeCell ref="AC196:AK196"/>
    <mergeCell ref="AL196:AT196"/>
    <mergeCell ref="D201:J201"/>
    <mergeCell ref="M201:S201"/>
    <mergeCell ref="D202:J202"/>
    <mergeCell ref="K202:L202"/>
    <mergeCell ref="M202:S202"/>
    <mergeCell ref="T202:U202"/>
    <mergeCell ref="V202:AB202"/>
    <mergeCell ref="AC202:AE202"/>
    <mergeCell ref="AF202:AK202"/>
    <mergeCell ref="AL202:AQ202"/>
    <mergeCell ref="AR202:AX202"/>
    <mergeCell ref="AY202:BA202"/>
    <mergeCell ref="B203:AB203"/>
    <mergeCell ref="AC203:BC203"/>
    <mergeCell ref="T206:Z207"/>
    <mergeCell ref="F208:Q209"/>
    <mergeCell ref="R208:S209"/>
    <mergeCell ref="T208:Z209"/>
    <mergeCell ref="AA208:AB209"/>
    <mergeCell ref="AC208:AE208"/>
    <mergeCell ref="AF208:AG209"/>
    <mergeCell ref="AH208:AN209"/>
    <mergeCell ref="AO208:AQ209"/>
    <mergeCell ref="AC209:AE209"/>
    <mergeCell ref="T211:Z211"/>
    <mergeCell ref="K212:Q212"/>
    <mergeCell ref="R212:S212"/>
    <mergeCell ref="T212:Z212"/>
    <mergeCell ref="AF212:AG212"/>
    <mergeCell ref="AH212:AN212"/>
    <mergeCell ref="B213:AB213"/>
    <mergeCell ref="AC213:BC213"/>
    <mergeCell ref="E216:K216"/>
    <mergeCell ref="M216:S216"/>
    <mergeCell ref="U216:AA216"/>
    <mergeCell ref="AD216:AJ216"/>
    <mergeCell ref="AL216:AR216"/>
    <mergeCell ref="AS217:AS218"/>
    <mergeCell ref="AT217:AZ218"/>
    <mergeCell ref="BA217:BC218"/>
    <mergeCell ref="E218:K218"/>
    <mergeCell ref="AT220:AZ220"/>
    <mergeCell ref="BA220:BC220"/>
    <mergeCell ref="B221:AB221"/>
    <mergeCell ref="AC221:AI221"/>
    <mergeCell ref="AJ221:AL221"/>
    <mergeCell ref="E217:I217"/>
    <mergeCell ref="L217:L218"/>
    <mergeCell ref="M217:S218"/>
    <mergeCell ref="T217:T218"/>
    <mergeCell ref="U217:AA218"/>
    <mergeCell ref="AC217:AC218"/>
    <mergeCell ref="AD217:AJ218"/>
    <mergeCell ref="AK217:AK218"/>
    <mergeCell ref="AL217:AR218"/>
    <mergeCell ref="E222:K222"/>
    <mergeCell ref="M222:S222"/>
    <mergeCell ref="V222:AB222"/>
    <mergeCell ref="AD222:AJ222"/>
    <mergeCell ref="E223:I223"/>
    <mergeCell ref="L223:L224"/>
    <mergeCell ref="M223:S224"/>
    <mergeCell ref="U223:U224"/>
    <mergeCell ref="V223:AB224"/>
    <mergeCell ref="AC223:AC224"/>
    <mergeCell ref="AD223:AJ224"/>
    <mergeCell ref="E224:K224"/>
    <mergeCell ref="B239:AB239"/>
    <mergeCell ref="AC239:BC239"/>
    <mergeCell ref="E234:K234"/>
    <mergeCell ref="M234:S234"/>
    <mergeCell ref="V234:AB234"/>
    <mergeCell ref="AD234:AJ234"/>
    <mergeCell ref="E235:I235"/>
    <mergeCell ref="L235:L236"/>
    <mergeCell ref="M235:S236"/>
    <mergeCell ref="U235:U236"/>
    <mergeCell ref="V235:AB236"/>
    <mergeCell ref="AC235:AC236"/>
    <mergeCell ref="AD235:AJ236"/>
    <mergeCell ref="E236:K236"/>
    <mergeCell ref="AK236:AL237"/>
    <mergeCell ref="AM236:AS237"/>
    <mergeCell ref="AT236:AV237"/>
    <mergeCell ref="M237:S237"/>
    <mergeCell ref="V237:AB237"/>
    <mergeCell ref="M238:S238"/>
    <mergeCell ref="T238:U238"/>
    <mergeCell ref="V238:AB238"/>
    <mergeCell ref="AK224:AL225"/>
    <mergeCell ref="AM224:AS225"/>
    <mergeCell ref="M225:S225"/>
    <mergeCell ref="V225:AB225"/>
    <mergeCell ref="M226:S226"/>
    <mergeCell ref="E232:K233"/>
    <mergeCell ref="L232:M233"/>
    <mergeCell ref="N232:T233"/>
    <mergeCell ref="U232:V233"/>
    <mergeCell ref="W232:Y232"/>
    <mergeCell ref="Z232:AA233"/>
    <mergeCell ref="AB232:AH233"/>
    <mergeCell ref="AI232:AK233"/>
    <mergeCell ref="W233:Y233"/>
    <mergeCell ref="T226:U226"/>
    <mergeCell ref="V226:AB226"/>
    <mergeCell ref="E229:K229"/>
    <mergeCell ref="N229:T231"/>
    <mergeCell ref="E230:K230"/>
    <mergeCell ref="E231:K231"/>
  </mergeCells>
  <phoneticPr fontId="1"/>
  <conditionalFormatting sqref="M131:S131">
    <cfRule type="expression" dxfId="5" priority="5">
      <formula>ISERROR($M$131)</formula>
    </cfRule>
  </conditionalFormatting>
  <conditionalFormatting sqref="M152:S152">
    <cfRule type="expression" dxfId="4" priority="3">
      <formula>ISERROR($M$152)</formula>
    </cfRule>
  </conditionalFormatting>
  <conditionalFormatting sqref="O143:U143">
    <cfRule type="expression" dxfId="3" priority="6">
      <formula>ISERROR($O$143)</formula>
    </cfRule>
  </conditionalFormatting>
  <conditionalFormatting sqref="S147:Y147">
    <cfRule type="expression" dxfId="2" priority="4">
      <formula>ISERROR($S$147)</formula>
    </cfRule>
  </conditionalFormatting>
  <conditionalFormatting sqref="AB154:AH154">
    <cfRule type="expression" dxfId="1" priority="1">
      <formula>ISERROR($AB$154)</formula>
    </cfRule>
  </conditionalFormatting>
  <conditionalFormatting sqref="AE152:AK152">
    <cfRule type="expression" dxfId="0" priority="2">
      <formula>ISERROR($AE$152)</formula>
    </cfRule>
  </conditionalFormatting>
  <dataValidations count="1">
    <dataValidation type="list" allowBlank="1" showInputMessage="1" showErrorMessage="1" sqref="S3:T5" xr:uid="{00000000-0002-0000-0000-000000000000}">
      <formula1>"　,○"</formula1>
    </dataValidation>
  </dataValidations>
  <printOptions horizontalCentered="1"/>
  <pageMargins left="0.51181102362204722" right="0.51181102362204722" top="0.35433070866141736" bottom="0.35433070866141736" header="0.31496062992125984" footer="0.31496062992125984"/>
  <pageSetup paperSize="9" scale="62" orientation="portrait" r:id="rId1"/>
  <rowBreaks count="2" manualBreakCount="2">
    <brk id="101" max="55" man="1"/>
    <brk id="160"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37</xdr:col>
                    <xdr:colOff>120650</xdr:colOff>
                    <xdr:row>150</xdr:row>
                    <xdr:rowOff>114300</xdr:rowOff>
                  </from>
                  <to>
                    <xdr:col>39</xdr:col>
                    <xdr:colOff>69850</xdr:colOff>
                    <xdr:row>152</xdr:row>
                    <xdr:rowOff>63500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120650</xdr:colOff>
                    <xdr:row>150</xdr:row>
                    <xdr:rowOff>114300</xdr:rowOff>
                  </from>
                  <to>
                    <xdr:col>42</xdr:col>
                    <xdr:colOff>69850</xdr:colOff>
                    <xdr:row>152</xdr:row>
                    <xdr:rowOff>63500</xdr:rowOff>
                  </to>
                </anchor>
              </controlPr>
            </control>
          </mc:Choice>
        </mc:AlternateContent>
        <mc:AlternateContent xmlns:mc="http://schemas.openxmlformats.org/markup-compatibility/2006">
          <mc:Choice Requires="x14">
            <control shapeId="1083" r:id="rId6" name="Check Box 59">
              <controlPr defaultSize="0" autoFill="0" autoLine="0" autoPict="0">
                <anchor moveWithCells="1" sizeWithCells="1">
                  <from>
                    <xdr:col>8</xdr:col>
                    <xdr:colOff>177800</xdr:colOff>
                    <xdr:row>175</xdr:row>
                    <xdr:rowOff>0</xdr:rowOff>
                  </from>
                  <to>
                    <xdr:col>10</xdr:col>
                    <xdr:colOff>44450</xdr:colOff>
                    <xdr:row>176</xdr:row>
                    <xdr:rowOff>0</xdr:rowOff>
                  </to>
                </anchor>
              </controlPr>
            </control>
          </mc:Choice>
        </mc:AlternateContent>
        <mc:AlternateContent xmlns:mc="http://schemas.openxmlformats.org/markup-compatibility/2006">
          <mc:Choice Requires="x14">
            <control shapeId="1084" r:id="rId7" name="Check Box 60">
              <controlPr defaultSize="0" autoFill="0" autoLine="0" autoPict="0">
                <anchor moveWithCells="1" sizeWithCells="1">
                  <from>
                    <xdr:col>8</xdr:col>
                    <xdr:colOff>177800</xdr:colOff>
                    <xdr:row>176</xdr:row>
                    <xdr:rowOff>0</xdr:rowOff>
                  </from>
                  <to>
                    <xdr:col>10</xdr:col>
                    <xdr:colOff>44450</xdr:colOff>
                    <xdr:row>177</xdr:row>
                    <xdr:rowOff>0</xdr:rowOff>
                  </to>
                </anchor>
              </controlPr>
            </control>
          </mc:Choice>
        </mc:AlternateContent>
        <mc:AlternateContent xmlns:mc="http://schemas.openxmlformats.org/markup-compatibility/2006">
          <mc:Choice Requires="x14">
            <control shapeId="1085" r:id="rId8" name="Check Box 61">
              <controlPr defaultSize="0" autoFill="0" autoLine="0" autoPict="0">
                <anchor moveWithCells="1" sizeWithCells="1">
                  <from>
                    <xdr:col>8</xdr:col>
                    <xdr:colOff>177800</xdr:colOff>
                    <xdr:row>177</xdr:row>
                    <xdr:rowOff>0</xdr:rowOff>
                  </from>
                  <to>
                    <xdr:col>10</xdr:col>
                    <xdr:colOff>44450</xdr:colOff>
                    <xdr:row>178</xdr:row>
                    <xdr:rowOff>0</xdr:rowOff>
                  </to>
                </anchor>
              </controlPr>
            </control>
          </mc:Choice>
        </mc:AlternateContent>
        <mc:AlternateContent xmlns:mc="http://schemas.openxmlformats.org/markup-compatibility/2006">
          <mc:Choice Requires="x14">
            <control shapeId="1086" r:id="rId9" name="Check Box 62">
              <controlPr defaultSize="0" autoFill="0" autoLine="0" autoPict="0">
                <anchor moveWithCells="1" sizeWithCells="1">
                  <from>
                    <xdr:col>8</xdr:col>
                    <xdr:colOff>177800</xdr:colOff>
                    <xdr:row>178</xdr:row>
                    <xdr:rowOff>0</xdr:rowOff>
                  </from>
                  <to>
                    <xdr:col>10</xdr:col>
                    <xdr:colOff>44450</xdr:colOff>
                    <xdr:row>179</xdr:row>
                    <xdr:rowOff>0</xdr:rowOff>
                  </to>
                </anchor>
              </controlPr>
            </control>
          </mc:Choice>
        </mc:AlternateContent>
        <mc:AlternateContent xmlns:mc="http://schemas.openxmlformats.org/markup-compatibility/2006">
          <mc:Choice Requires="x14">
            <control shapeId="1087" r:id="rId10" name="Check Box 63">
              <controlPr defaultSize="0" autoFill="0" autoLine="0" autoPict="0">
                <anchor moveWithCells="1" sizeWithCells="1">
                  <from>
                    <xdr:col>8</xdr:col>
                    <xdr:colOff>177800</xdr:colOff>
                    <xdr:row>179</xdr:row>
                    <xdr:rowOff>0</xdr:rowOff>
                  </from>
                  <to>
                    <xdr:col>10</xdr:col>
                    <xdr:colOff>44450</xdr:colOff>
                    <xdr:row>180</xdr:row>
                    <xdr:rowOff>0</xdr:rowOff>
                  </to>
                </anchor>
              </controlPr>
            </control>
          </mc:Choice>
        </mc:AlternateContent>
        <mc:AlternateContent xmlns:mc="http://schemas.openxmlformats.org/markup-compatibility/2006">
          <mc:Choice Requires="x14">
            <control shapeId="1088" r:id="rId11" name="Check Box 64">
              <controlPr defaultSize="0" autoFill="0" autoLine="0" autoPict="0">
                <anchor moveWithCells="1" sizeWithCells="1">
                  <from>
                    <xdr:col>8</xdr:col>
                    <xdr:colOff>177800</xdr:colOff>
                    <xdr:row>180</xdr:row>
                    <xdr:rowOff>0</xdr:rowOff>
                  </from>
                  <to>
                    <xdr:col>10</xdr:col>
                    <xdr:colOff>44450</xdr:colOff>
                    <xdr:row>181</xdr:row>
                    <xdr:rowOff>0</xdr:rowOff>
                  </to>
                </anchor>
              </controlPr>
            </control>
          </mc:Choice>
        </mc:AlternateContent>
        <mc:AlternateContent xmlns:mc="http://schemas.openxmlformats.org/markup-compatibility/2006">
          <mc:Choice Requires="x14">
            <control shapeId="1089" r:id="rId12" name="Check Box 65">
              <controlPr defaultSize="0" autoFill="0" autoLine="0" autoPict="0">
                <anchor moveWithCells="1" sizeWithCells="1">
                  <from>
                    <xdr:col>8</xdr:col>
                    <xdr:colOff>177800</xdr:colOff>
                    <xdr:row>181</xdr:row>
                    <xdr:rowOff>0</xdr:rowOff>
                  </from>
                  <to>
                    <xdr:col>10</xdr:col>
                    <xdr:colOff>44450</xdr:colOff>
                    <xdr:row>182</xdr:row>
                    <xdr:rowOff>0</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sizeWithCells="1">
                  <from>
                    <xdr:col>8</xdr:col>
                    <xdr:colOff>177800</xdr:colOff>
                    <xdr:row>182</xdr:row>
                    <xdr:rowOff>0</xdr:rowOff>
                  </from>
                  <to>
                    <xdr:col>10</xdr:col>
                    <xdr:colOff>44450</xdr:colOff>
                    <xdr:row>183</xdr:row>
                    <xdr:rowOff>0</xdr:rowOff>
                  </to>
                </anchor>
              </controlPr>
            </control>
          </mc:Choice>
        </mc:AlternateContent>
        <mc:AlternateContent xmlns:mc="http://schemas.openxmlformats.org/markup-compatibility/2006">
          <mc:Choice Requires="x14">
            <control shapeId="1091" r:id="rId14" name="Check Box 67">
              <controlPr defaultSize="0" autoFill="0" autoLine="0" autoPict="0">
                <anchor moveWithCells="1" sizeWithCells="1">
                  <from>
                    <xdr:col>8</xdr:col>
                    <xdr:colOff>177800</xdr:colOff>
                    <xdr:row>183</xdr:row>
                    <xdr:rowOff>0</xdr:rowOff>
                  </from>
                  <to>
                    <xdr:col>10</xdr:col>
                    <xdr:colOff>44450</xdr:colOff>
                    <xdr:row>184</xdr:row>
                    <xdr:rowOff>0</xdr:rowOff>
                  </to>
                </anchor>
              </controlPr>
            </control>
          </mc:Choice>
        </mc:AlternateContent>
        <mc:AlternateContent xmlns:mc="http://schemas.openxmlformats.org/markup-compatibility/2006">
          <mc:Choice Requires="x14">
            <control shapeId="1092" r:id="rId15" name="Check Box 68">
              <controlPr defaultSize="0" autoFill="0" autoLine="0" autoPict="0">
                <anchor moveWithCells="1" sizeWithCells="1">
                  <from>
                    <xdr:col>8</xdr:col>
                    <xdr:colOff>177800</xdr:colOff>
                    <xdr:row>184</xdr:row>
                    <xdr:rowOff>0</xdr:rowOff>
                  </from>
                  <to>
                    <xdr:col>10</xdr:col>
                    <xdr:colOff>44450</xdr:colOff>
                    <xdr:row>185</xdr:row>
                    <xdr:rowOff>0</xdr:rowOff>
                  </to>
                </anchor>
              </controlPr>
            </control>
          </mc:Choice>
        </mc:AlternateContent>
        <mc:AlternateContent xmlns:mc="http://schemas.openxmlformats.org/markup-compatibility/2006">
          <mc:Choice Requires="x14">
            <control shapeId="1093" r:id="rId16" name="Check Box 69">
              <controlPr defaultSize="0" autoFill="0" autoLine="0" autoPict="0">
                <anchor moveWithCells="1" sizeWithCells="1">
                  <from>
                    <xdr:col>8</xdr:col>
                    <xdr:colOff>177800</xdr:colOff>
                    <xdr:row>185</xdr:row>
                    <xdr:rowOff>0</xdr:rowOff>
                  </from>
                  <to>
                    <xdr:col>10</xdr:col>
                    <xdr:colOff>44450</xdr:colOff>
                    <xdr:row>186</xdr:row>
                    <xdr:rowOff>0</xdr:rowOff>
                  </to>
                </anchor>
              </controlPr>
            </control>
          </mc:Choice>
        </mc:AlternateContent>
        <mc:AlternateContent xmlns:mc="http://schemas.openxmlformats.org/markup-compatibility/2006">
          <mc:Choice Requires="x14">
            <control shapeId="1094" r:id="rId17" name="Check Box 70">
              <controlPr defaultSize="0" autoFill="0" autoLine="0" autoPict="0">
                <anchor moveWithCells="1" sizeWithCells="1">
                  <from>
                    <xdr:col>8</xdr:col>
                    <xdr:colOff>177800</xdr:colOff>
                    <xdr:row>186</xdr:row>
                    <xdr:rowOff>0</xdr:rowOff>
                  </from>
                  <to>
                    <xdr:col>10</xdr:col>
                    <xdr:colOff>44450</xdr:colOff>
                    <xdr:row>187</xdr:row>
                    <xdr:rowOff>0</xdr:rowOff>
                  </to>
                </anchor>
              </controlPr>
            </control>
          </mc:Choice>
        </mc:AlternateContent>
        <mc:AlternateContent xmlns:mc="http://schemas.openxmlformats.org/markup-compatibility/2006">
          <mc:Choice Requires="x14">
            <control shapeId="1095" r:id="rId18" name="Check Box 71">
              <controlPr defaultSize="0" autoFill="0" autoLine="0" autoPict="0">
                <anchor moveWithCells="1" sizeWithCells="1">
                  <from>
                    <xdr:col>8</xdr:col>
                    <xdr:colOff>177800</xdr:colOff>
                    <xdr:row>187</xdr:row>
                    <xdr:rowOff>0</xdr:rowOff>
                  </from>
                  <to>
                    <xdr:col>10</xdr:col>
                    <xdr:colOff>44450</xdr:colOff>
                    <xdr:row>188</xdr:row>
                    <xdr:rowOff>6350</xdr:rowOff>
                  </to>
                </anchor>
              </controlPr>
            </control>
          </mc:Choice>
        </mc:AlternateContent>
        <mc:AlternateContent xmlns:mc="http://schemas.openxmlformats.org/markup-compatibility/2006">
          <mc:Choice Requires="x14">
            <control shapeId="1096" r:id="rId19" name="Check Box 72">
              <controlPr defaultSize="0" autoFill="0" autoLine="0" autoPict="0">
                <anchor moveWithCells="1" sizeWithCells="1">
                  <from>
                    <xdr:col>8</xdr:col>
                    <xdr:colOff>177800</xdr:colOff>
                    <xdr:row>188</xdr:row>
                    <xdr:rowOff>0</xdr:rowOff>
                  </from>
                  <to>
                    <xdr:col>10</xdr:col>
                    <xdr:colOff>44450</xdr:colOff>
                    <xdr:row>189</xdr:row>
                    <xdr:rowOff>0</xdr:rowOff>
                  </to>
                </anchor>
              </controlPr>
            </control>
          </mc:Choice>
        </mc:AlternateContent>
        <mc:AlternateContent xmlns:mc="http://schemas.openxmlformats.org/markup-compatibility/2006">
          <mc:Choice Requires="x14">
            <control shapeId="1097" r:id="rId20" name="Check Box 73">
              <controlPr defaultSize="0" autoFill="0" autoLine="0" autoPict="0">
                <anchor moveWithCells="1" sizeWithCells="1">
                  <from>
                    <xdr:col>8</xdr:col>
                    <xdr:colOff>177800</xdr:colOff>
                    <xdr:row>189</xdr:row>
                    <xdr:rowOff>0</xdr:rowOff>
                  </from>
                  <to>
                    <xdr:col>10</xdr:col>
                    <xdr:colOff>44450</xdr:colOff>
                    <xdr:row>190</xdr:row>
                    <xdr:rowOff>0</xdr:rowOff>
                  </to>
                </anchor>
              </controlPr>
            </control>
          </mc:Choice>
        </mc:AlternateContent>
        <mc:AlternateContent xmlns:mc="http://schemas.openxmlformats.org/markup-compatibility/2006">
          <mc:Choice Requires="x14">
            <control shapeId="1098" r:id="rId21" name="Check Box 74">
              <controlPr defaultSize="0" autoFill="0" autoLine="0" autoPict="0">
                <anchor moveWithCells="1" sizeWithCells="1">
                  <from>
                    <xdr:col>8</xdr:col>
                    <xdr:colOff>177800</xdr:colOff>
                    <xdr:row>190</xdr:row>
                    <xdr:rowOff>0</xdr:rowOff>
                  </from>
                  <to>
                    <xdr:col>10</xdr:col>
                    <xdr:colOff>44450</xdr:colOff>
                    <xdr:row>191</xdr:row>
                    <xdr:rowOff>0</xdr:rowOff>
                  </to>
                </anchor>
              </controlPr>
            </control>
          </mc:Choice>
        </mc:AlternateContent>
        <mc:AlternateContent xmlns:mc="http://schemas.openxmlformats.org/markup-compatibility/2006">
          <mc:Choice Requires="x14">
            <control shapeId="1099" r:id="rId22" name="Check Box 75">
              <controlPr defaultSize="0" autoFill="0" autoLine="0" autoPict="0">
                <anchor moveWithCells="1" sizeWithCells="1">
                  <from>
                    <xdr:col>8</xdr:col>
                    <xdr:colOff>177800</xdr:colOff>
                    <xdr:row>191</xdr:row>
                    <xdr:rowOff>0</xdr:rowOff>
                  </from>
                  <to>
                    <xdr:col>10</xdr:col>
                    <xdr:colOff>44450</xdr:colOff>
                    <xdr:row>192</xdr:row>
                    <xdr:rowOff>0</xdr:rowOff>
                  </to>
                </anchor>
              </controlPr>
            </control>
          </mc:Choice>
        </mc:AlternateContent>
        <mc:AlternateContent xmlns:mc="http://schemas.openxmlformats.org/markup-compatibility/2006">
          <mc:Choice Requires="x14">
            <control shapeId="1100" r:id="rId23" name="Check Box 76">
              <controlPr defaultSize="0" autoFill="0" autoLine="0" autoPict="0">
                <anchor moveWithCells="1" sizeWithCells="1">
                  <from>
                    <xdr:col>8</xdr:col>
                    <xdr:colOff>177800</xdr:colOff>
                    <xdr:row>192</xdr:row>
                    <xdr:rowOff>0</xdr:rowOff>
                  </from>
                  <to>
                    <xdr:col>10</xdr:col>
                    <xdr:colOff>44450</xdr:colOff>
                    <xdr:row>193</xdr:row>
                    <xdr:rowOff>0</xdr:rowOff>
                  </to>
                </anchor>
              </controlPr>
            </control>
          </mc:Choice>
        </mc:AlternateContent>
        <mc:AlternateContent xmlns:mc="http://schemas.openxmlformats.org/markup-compatibility/2006">
          <mc:Choice Requires="x14">
            <control shapeId="1101" r:id="rId24" name="Check Box 77">
              <controlPr defaultSize="0" autoFill="0" autoLine="0" autoPict="0">
                <anchor moveWithCells="1" sizeWithCells="1">
                  <from>
                    <xdr:col>8</xdr:col>
                    <xdr:colOff>177800</xdr:colOff>
                    <xdr:row>193</xdr:row>
                    <xdr:rowOff>0</xdr:rowOff>
                  </from>
                  <to>
                    <xdr:col>10</xdr:col>
                    <xdr:colOff>44450</xdr:colOff>
                    <xdr:row>194</xdr:row>
                    <xdr:rowOff>0</xdr:rowOff>
                  </to>
                </anchor>
              </controlPr>
            </control>
          </mc:Choice>
        </mc:AlternateContent>
        <mc:AlternateContent xmlns:mc="http://schemas.openxmlformats.org/markup-compatibility/2006">
          <mc:Choice Requires="x14">
            <control shapeId="1102" r:id="rId25" name="Check Box 78">
              <controlPr defaultSize="0" autoFill="0" autoLine="0" autoPict="0">
                <anchor moveWithCells="1" sizeWithCells="1">
                  <from>
                    <xdr:col>8</xdr:col>
                    <xdr:colOff>177800</xdr:colOff>
                    <xdr:row>194</xdr:row>
                    <xdr:rowOff>0</xdr:rowOff>
                  </from>
                  <to>
                    <xdr:col>10</xdr:col>
                    <xdr:colOff>44450</xdr:colOff>
                    <xdr:row>195</xdr:row>
                    <xdr:rowOff>0</xdr:rowOff>
                  </to>
                </anchor>
              </controlPr>
            </control>
          </mc:Choice>
        </mc:AlternateContent>
        <mc:AlternateContent xmlns:mc="http://schemas.openxmlformats.org/markup-compatibility/2006">
          <mc:Choice Requires="x14">
            <control shapeId="1103" r:id="rId26" name="Check Box 79">
              <controlPr defaultSize="0" autoFill="0" autoLine="0" autoPict="0">
                <anchor moveWithCells="1" sizeWithCells="1">
                  <from>
                    <xdr:col>9</xdr:col>
                    <xdr:colOff>158750</xdr:colOff>
                    <xdr:row>174</xdr:row>
                    <xdr:rowOff>0</xdr:rowOff>
                  </from>
                  <to>
                    <xdr:col>11</xdr:col>
                    <xdr:colOff>38100</xdr:colOff>
                    <xdr:row>175</xdr:row>
                    <xdr:rowOff>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sizeWithCells="1">
                  <from>
                    <xdr:col>9</xdr:col>
                    <xdr:colOff>158750</xdr:colOff>
                    <xdr:row>175</xdr:row>
                    <xdr:rowOff>0</xdr:rowOff>
                  </from>
                  <to>
                    <xdr:col>11</xdr:col>
                    <xdr:colOff>38100</xdr:colOff>
                    <xdr:row>176</xdr:row>
                    <xdr:rowOff>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sizeWithCells="1">
                  <from>
                    <xdr:col>9</xdr:col>
                    <xdr:colOff>158750</xdr:colOff>
                    <xdr:row>176</xdr:row>
                    <xdr:rowOff>0</xdr:rowOff>
                  </from>
                  <to>
                    <xdr:col>11</xdr:col>
                    <xdr:colOff>38100</xdr:colOff>
                    <xdr:row>177</xdr:row>
                    <xdr:rowOff>0</xdr:rowOff>
                  </to>
                </anchor>
              </controlPr>
            </control>
          </mc:Choice>
        </mc:AlternateContent>
        <mc:AlternateContent xmlns:mc="http://schemas.openxmlformats.org/markup-compatibility/2006">
          <mc:Choice Requires="x14">
            <control shapeId="1107" r:id="rId29" name="Check Box 83">
              <controlPr defaultSize="0" autoFill="0" autoLine="0" autoPict="0">
                <anchor moveWithCells="1" sizeWithCells="1">
                  <from>
                    <xdr:col>9</xdr:col>
                    <xdr:colOff>158750</xdr:colOff>
                    <xdr:row>177</xdr:row>
                    <xdr:rowOff>0</xdr:rowOff>
                  </from>
                  <to>
                    <xdr:col>11</xdr:col>
                    <xdr:colOff>38100</xdr:colOff>
                    <xdr:row>178</xdr:row>
                    <xdr:rowOff>0</xdr:rowOff>
                  </to>
                </anchor>
              </controlPr>
            </control>
          </mc:Choice>
        </mc:AlternateContent>
        <mc:AlternateContent xmlns:mc="http://schemas.openxmlformats.org/markup-compatibility/2006">
          <mc:Choice Requires="x14">
            <control shapeId="1108" r:id="rId30" name="Check Box 84">
              <controlPr defaultSize="0" autoFill="0" autoLine="0" autoPict="0">
                <anchor moveWithCells="1" sizeWithCells="1">
                  <from>
                    <xdr:col>9</xdr:col>
                    <xdr:colOff>158750</xdr:colOff>
                    <xdr:row>178</xdr:row>
                    <xdr:rowOff>0</xdr:rowOff>
                  </from>
                  <to>
                    <xdr:col>11</xdr:col>
                    <xdr:colOff>38100</xdr:colOff>
                    <xdr:row>179</xdr:row>
                    <xdr:rowOff>0</xdr:rowOff>
                  </to>
                </anchor>
              </controlPr>
            </control>
          </mc:Choice>
        </mc:AlternateContent>
        <mc:AlternateContent xmlns:mc="http://schemas.openxmlformats.org/markup-compatibility/2006">
          <mc:Choice Requires="x14">
            <control shapeId="1109" r:id="rId31" name="Check Box 85">
              <controlPr defaultSize="0" autoFill="0" autoLine="0" autoPict="0">
                <anchor moveWithCells="1" sizeWithCells="1">
                  <from>
                    <xdr:col>9</xdr:col>
                    <xdr:colOff>158750</xdr:colOff>
                    <xdr:row>179</xdr:row>
                    <xdr:rowOff>0</xdr:rowOff>
                  </from>
                  <to>
                    <xdr:col>11</xdr:col>
                    <xdr:colOff>38100</xdr:colOff>
                    <xdr:row>180</xdr:row>
                    <xdr:rowOff>0</xdr:rowOff>
                  </to>
                </anchor>
              </controlPr>
            </control>
          </mc:Choice>
        </mc:AlternateContent>
        <mc:AlternateContent xmlns:mc="http://schemas.openxmlformats.org/markup-compatibility/2006">
          <mc:Choice Requires="x14">
            <control shapeId="1110" r:id="rId32" name="Check Box 86">
              <controlPr defaultSize="0" autoFill="0" autoLine="0" autoPict="0">
                <anchor moveWithCells="1" sizeWithCells="1">
                  <from>
                    <xdr:col>9</xdr:col>
                    <xdr:colOff>158750</xdr:colOff>
                    <xdr:row>180</xdr:row>
                    <xdr:rowOff>0</xdr:rowOff>
                  </from>
                  <to>
                    <xdr:col>11</xdr:col>
                    <xdr:colOff>38100</xdr:colOff>
                    <xdr:row>181</xdr:row>
                    <xdr:rowOff>0</xdr:rowOff>
                  </to>
                </anchor>
              </controlPr>
            </control>
          </mc:Choice>
        </mc:AlternateContent>
        <mc:AlternateContent xmlns:mc="http://schemas.openxmlformats.org/markup-compatibility/2006">
          <mc:Choice Requires="x14">
            <control shapeId="1111" r:id="rId33" name="Check Box 87">
              <controlPr defaultSize="0" autoFill="0" autoLine="0" autoPict="0">
                <anchor moveWithCells="1" sizeWithCells="1">
                  <from>
                    <xdr:col>9</xdr:col>
                    <xdr:colOff>158750</xdr:colOff>
                    <xdr:row>181</xdr:row>
                    <xdr:rowOff>0</xdr:rowOff>
                  </from>
                  <to>
                    <xdr:col>11</xdr:col>
                    <xdr:colOff>38100</xdr:colOff>
                    <xdr:row>182</xdr:row>
                    <xdr:rowOff>0</xdr:rowOff>
                  </to>
                </anchor>
              </controlPr>
            </control>
          </mc:Choice>
        </mc:AlternateContent>
        <mc:AlternateContent xmlns:mc="http://schemas.openxmlformats.org/markup-compatibility/2006">
          <mc:Choice Requires="x14">
            <control shapeId="1112" r:id="rId34" name="Check Box 88">
              <controlPr defaultSize="0" autoFill="0" autoLine="0" autoPict="0">
                <anchor moveWithCells="1" sizeWithCells="1">
                  <from>
                    <xdr:col>9</xdr:col>
                    <xdr:colOff>158750</xdr:colOff>
                    <xdr:row>182</xdr:row>
                    <xdr:rowOff>0</xdr:rowOff>
                  </from>
                  <to>
                    <xdr:col>11</xdr:col>
                    <xdr:colOff>38100</xdr:colOff>
                    <xdr:row>183</xdr:row>
                    <xdr:rowOff>0</xdr:rowOff>
                  </to>
                </anchor>
              </controlPr>
            </control>
          </mc:Choice>
        </mc:AlternateContent>
        <mc:AlternateContent xmlns:mc="http://schemas.openxmlformats.org/markup-compatibility/2006">
          <mc:Choice Requires="x14">
            <control shapeId="1113" r:id="rId35" name="Check Box 89">
              <controlPr defaultSize="0" autoFill="0" autoLine="0" autoPict="0">
                <anchor moveWithCells="1" sizeWithCells="1">
                  <from>
                    <xdr:col>9</xdr:col>
                    <xdr:colOff>158750</xdr:colOff>
                    <xdr:row>183</xdr:row>
                    <xdr:rowOff>0</xdr:rowOff>
                  </from>
                  <to>
                    <xdr:col>11</xdr:col>
                    <xdr:colOff>38100</xdr:colOff>
                    <xdr:row>184</xdr:row>
                    <xdr:rowOff>0</xdr:rowOff>
                  </to>
                </anchor>
              </controlPr>
            </control>
          </mc:Choice>
        </mc:AlternateContent>
        <mc:AlternateContent xmlns:mc="http://schemas.openxmlformats.org/markup-compatibility/2006">
          <mc:Choice Requires="x14">
            <control shapeId="1114" r:id="rId36" name="Check Box 90">
              <controlPr defaultSize="0" autoFill="0" autoLine="0" autoPict="0">
                <anchor moveWithCells="1" sizeWithCells="1">
                  <from>
                    <xdr:col>9</xdr:col>
                    <xdr:colOff>158750</xdr:colOff>
                    <xdr:row>184</xdr:row>
                    <xdr:rowOff>0</xdr:rowOff>
                  </from>
                  <to>
                    <xdr:col>11</xdr:col>
                    <xdr:colOff>38100</xdr:colOff>
                    <xdr:row>185</xdr:row>
                    <xdr:rowOff>0</xdr:rowOff>
                  </to>
                </anchor>
              </controlPr>
            </control>
          </mc:Choice>
        </mc:AlternateContent>
        <mc:AlternateContent xmlns:mc="http://schemas.openxmlformats.org/markup-compatibility/2006">
          <mc:Choice Requires="x14">
            <control shapeId="1115" r:id="rId37" name="Check Box 91">
              <controlPr defaultSize="0" autoFill="0" autoLine="0" autoPict="0">
                <anchor moveWithCells="1" sizeWithCells="1">
                  <from>
                    <xdr:col>9</xdr:col>
                    <xdr:colOff>158750</xdr:colOff>
                    <xdr:row>185</xdr:row>
                    <xdr:rowOff>0</xdr:rowOff>
                  </from>
                  <to>
                    <xdr:col>11</xdr:col>
                    <xdr:colOff>38100</xdr:colOff>
                    <xdr:row>186</xdr:row>
                    <xdr:rowOff>0</xdr:rowOff>
                  </to>
                </anchor>
              </controlPr>
            </control>
          </mc:Choice>
        </mc:AlternateContent>
        <mc:AlternateContent xmlns:mc="http://schemas.openxmlformats.org/markup-compatibility/2006">
          <mc:Choice Requires="x14">
            <control shapeId="1116" r:id="rId38" name="Check Box 92">
              <controlPr defaultSize="0" autoFill="0" autoLine="0" autoPict="0">
                <anchor moveWithCells="1" sizeWithCells="1">
                  <from>
                    <xdr:col>9</xdr:col>
                    <xdr:colOff>158750</xdr:colOff>
                    <xdr:row>186</xdr:row>
                    <xdr:rowOff>0</xdr:rowOff>
                  </from>
                  <to>
                    <xdr:col>11</xdr:col>
                    <xdr:colOff>38100</xdr:colOff>
                    <xdr:row>187</xdr:row>
                    <xdr:rowOff>0</xdr:rowOff>
                  </to>
                </anchor>
              </controlPr>
            </control>
          </mc:Choice>
        </mc:AlternateContent>
        <mc:AlternateContent xmlns:mc="http://schemas.openxmlformats.org/markup-compatibility/2006">
          <mc:Choice Requires="x14">
            <control shapeId="1117" r:id="rId39" name="Check Box 93">
              <controlPr defaultSize="0" autoFill="0" autoLine="0" autoPict="0">
                <anchor moveWithCells="1" sizeWithCells="1">
                  <from>
                    <xdr:col>9</xdr:col>
                    <xdr:colOff>158750</xdr:colOff>
                    <xdr:row>187</xdr:row>
                    <xdr:rowOff>0</xdr:rowOff>
                  </from>
                  <to>
                    <xdr:col>11</xdr:col>
                    <xdr:colOff>38100</xdr:colOff>
                    <xdr:row>188</xdr:row>
                    <xdr:rowOff>0</xdr:rowOff>
                  </to>
                </anchor>
              </controlPr>
            </control>
          </mc:Choice>
        </mc:AlternateContent>
        <mc:AlternateContent xmlns:mc="http://schemas.openxmlformats.org/markup-compatibility/2006">
          <mc:Choice Requires="x14">
            <control shapeId="1118" r:id="rId40" name="Check Box 94">
              <controlPr defaultSize="0" autoFill="0" autoLine="0" autoPict="0">
                <anchor moveWithCells="1" sizeWithCells="1">
                  <from>
                    <xdr:col>9</xdr:col>
                    <xdr:colOff>158750</xdr:colOff>
                    <xdr:row>188</xdr:row>
                    <xdr:rowOff>0</xdr:rowOff>
                  </from>
                  <to>
                    <xdr:col>11</xdr:col>
                    <xdr:colOff>38100</xdr:colOff>
                    <xdr:row>189</xdr:row>
                    <xdr:rowOff>0</xdr:rowOff>
                  </to>
                </anchor>
              </controlPr>
            </control>
          </mc:Choice>
        </mc:AlternateContent>
        <mc:AlternateContent xmlns:mc="http://schemas.openxmlformats.org/markup-compatibility/2006">
          <mc:Choice Requires="x14">
            <control shapeId="1119" r:id="rId41" name="Check Box 95">
              <controlPr defaultSize="0" autoFill="0" autoLine="0" autoPict="0">
                <anchor moveWithCells="1" sizeWithCells="1">
                  <from>
                    <xdr:col>9</xdr:col>
                    <xdr:colOff>158750</xdr:colOff>
                    <xdr:row>189</xdr:row>
                    <xdr:rowOff>0</xdr:rowOff>
                  </from>
                  <to>
                    <xdr:col>11</xdr:col>
                    <xdr:colOff>38100</xdr:colOff>
                    <xdr:row>190</xdr:row>
                    <xdr:rowOff>0</xdr:rowOff>
                  </to>
                </anchor>
              </controlPr>
            </control>
          </mc:Choice>
        </mc:AlternateContent>
        <mc:AlternateContent xmlns:mc="http://schemas.openxmlformats.org/markup-compatibility/2006">
          <mc:Choice Requires="x14">
            <control shapeId="1120" r:id="rId42" name="Check Box 96">
              <controlPr defaultSize="0" autoFill="0" autoLine="0" autoPict="0">
                <anchor moveWithCells="1" sizeWithCells="1">
                  <from>
                    <xdr:col>9</xdr:col>
                    <xdr:colOff>158750</xdr:colOff>
                    <xdr:row>190</xdr:row>
                    <xdr:rowOff>0</xdr:rowOff>
                  </from>
                  <to>
                    <xdr:col>11</xdr:col>
                    <xdr:colOff>38100</xdr:colOff>
                    <xdr:row>191</xdr:row>
                    <xdr:rowOff>0</xdr:rowOff>
                  </to>
                </anchor>
              </controlPr>
            </control>
          </mc:Choice>
        </mc:AlternateContent>
        <mc:AlternateContent xmlns:mc="http://schemas.openxmlformats.org/markup-compatibility/2006">
          <mc:Choice Requires="x14">
            <control shapeId="1121" r:id="rId43" name="Check Box 97">
              <controlPr defaultSize="0" autoFill="0" autoLine="0" autoPict="0">
                <anchor moveWithCells="1" sizeWithCells="1">
                  <from>
                    <xdr:col>9</xdr:col>
                    <xdr:colOff>158750</xdr:colOff>
                    <xdr:row>191</xdr:row>
                    <xdr:rowOff>0</xdr:rowOff>
                  </from>
                  <to>
                    <xdr:col>11</xdr:col>
                    <xdr:colOff>38100</xdr:colOff>
                    <xdr:row>192</xdr:row>
                    <xdr:rowOff>0</xdr:rowOff>
                  </to>
                </anchor>
              </controlPr>
            </control>
          </mc:Choice>
        </mc:AlternateContent>
        <mc:AlternateContent xmlns:mc="http://schemas.openxmlformats.org/markup-compatibility/2006">
          <mc:Choice Requires="x14">
            <control shapeId="1122" r:id="rId44" name="Check Box 98">
              <controlPr defaultSize="0" autoFill="0" autoLine="0" autoPict="0">
                <anchor moveWithCells="1" sizeWithCells="1">
                  <from>
                    <xdr:col>9</xdr:col>
                    <xdr:colOff>158750</xdr:colOff>
                    <xdr:row>192</xdr:row>
                    <xdr:rowOff>0</xdr:rowOff>
                  </from>
                  <to>
                    <xdr:col>11</xdr:col>
                    <xdr:colOff>38100</xdr:colOff>
                    <xdr:row>193</xdr:row>
                    <xdr:rowOff>0</xdr:rowOff>
                  </to>
                </anchor>
              </controlPr>
            </control>
          </mc:Choice>
        </mc:AlternateContent>
        <mc:AlternateContent xmlns:mc="http://schemas.openxmlformats.org/markup-compatibility/2006">
          <mc:Choice Requires="x14">
            <control shapeId="1123" r:id="rId45" name="Check Box 99">
              <controlPr defaultSize="0" autoFill="0" autoLine="0" autoPict="0">
                <anchor moveWithCells="1" sizeWithCells="1">
                  <from>
                    <xdr:col>9</xdr:col>
                    <xdr:colOff>158750</xdr:colOff>
                    <xdr:row>193</xdr:row>
                    <xdr:rowOff>0</xdr:rowOff>
                  </from>
                  <to>
                    <xdr:col>11</xdr:col>
                    <xdr:colOff>38100</xdr:colOff>
                    <xdr:row>194</xdr:row>
                    <xdr:rowOff>0</xdr:rowOff>
                  </to>
                </anchor>
              </controlPr>
            </control>
          </mc:Choice>
        </mc:AlternateContent>
        <mc:AlternateContent xmlns:mc="http://schemas.openxmlformats.org/markup-compatibility/2006">
          <mc:Choice Requires="x14">
            <control shapeId="1124" r:id="rId46" name="Check Box 100">
              <controlPr defaultSize="0" autoFill="0" autoLine="0" autoPict="0">
                <anchor moveWithCells="1" sizeWithCells="1">
                  <from>
                    <xdr:col>9</xdr:col>
                    <xdr:colOff>158750</xdr:colOff>
                    <xdr:row>194</xdr:row>
                    <xdr:rowOff>0</xdr:rowOff>
                  </from>
                  <to>
                    <xdr:col>11</xdr:col>
                    <xdr:colOff>38100</xdr:colOff>
                    <xdr:row>195</xdr:row>
                    <xdr:rowOff>0</xdr:rowOff>
                  </to>
                </anchor>
              </controlPr>
            </control>
          </mc:Choice>
        </mc:AlternateContent>
        <mc:AlternateContent xmlns:mc="http://schemas.openxmlformats.org/markup-compatibility/2006">
          <mc:Choice Requires="x14">
            <control shapeId="1125" r:id="rId47" name="Check Box 101">
              <controlPr defaultSize="0" autoFill="0" autoLine="0" autoPict="0">
                <anchor moveWithCells="1" sizeWithCells="1">
                  <from>
                    <xdr:col>9</xdr:col>
                    <xdr:colOff>158750</xdr:colOff>
                    <xdr:row>172</xdr:row>
                    <xdr:rowOff>0</xdr:rowOff>
                  </from>
                  <to>
                    <xdr:col>11</xdr:col>
                    <xdr:colOff>38100</xdr:colOff>
                    <xdr:row>173</xdr:row>
                    <xdr:rowOff>0</xdr:rowOff>
                  </to>
                </anchor>
              </controlPr>
            </control>
          </mc:Choice>
        </mc:AlternateContent>
        <mc:AlternateContent xmlns:mc="http://schemas.openxmlformats.org/markup-compatibility/2006">
          <mc:Choice Requires="x14">
            <control shapeId="1126" r:id="rId48" name="Check Box 102">
              <controlPr defaultSize="0" autoFill="0" autoLine="0" autoPict="0">
                <anchor moveWithCells="1" sizeWithCells="1">
                  <from>
                    <xdr:col>9</xdr:col>
                    <xdr:colOff>158750</xdr:colOff>
                    <xdr:row>173</xdr:row>
                    <xdr:rowOff>0</xdr:rowOff>
                  </from>
                  <to>
                    <xdr:col>11</xdr:col>
                    <xdr:colOff>38100</xdr:colOff>
                    <xdr:row>174</xdr:row>
                    <xdr:rowOff>0</xdr:rowOff>
                  </to>
                </anchor>
              </controlPr>
            </control>
          </mc:Choice>
        </mc:AlternateContent>
        <mc:AlternateContent xmlns:mc="http://schemas.openxmlformats.org/markup-compatibility/2006">
          <mc:Choice Requires="x14">
            <control shapeId="1042" r:id="rId49" name="Check Box 18">
              <controlPr defaultSize="0" autoFill="0" autoLine="0" autoPict="0">
                <anchor moveWithCells="1" sizeWithCells="1">
                  <from>
                    <xdr:col>8</xdr:col>
                    <xdr:colOff>177800</xdr:colOff>
                    <xdr:row>39</xdr:row>
                    <xdr:rowOff>0</xdr:rowOff>
                  </from>
                  <to>
                    <xdr:col>10</xdr:col>
                    <xdr:colOff>44450</xdr:colOff>
                    <xdr:row>40</xdr:row>
                    <xdr:rowOff>0</xdr:rowOff>
                  </to>
                </anchor>
              </controlPr>
            </control>
          </mc:Choice>
        </mc:AlternateContent>
        <mc:AlternateContent xmlns:mc="http://schemas.openxmlformats.org/markup-compatibility/2006">
          <mc:Choice Requires="x14">
            <control shapeId="1043" r:id="rId50" name="Check Box 19">
              <controlPr defaultSize="0" autoFill="0" autoLine="0" autoPict="0">
                <anchor moveWithCells="1" sizeWithCells="1">
                  <from>
                    <xdr:col>8</xdr:col>
                    <xdr:colOff>177800</xdr:colOff>
                    <xdr:row>40</xdr:row>
                    <xdr:rowOff>0</xdr:rowOff>
                  </from>
                  <to>
                    <xdr:col>10</xdr:col>
                    <xdr:colOff>44450</xdr:colOff>
                    <xdr:row>41</xdr:row>
                    <xdr:rowOff>0</xdr:rowOff>
                  </to>
                </anchor>
              </controlPr>
            </control>
          </mc:Choice>
        </mc:AlternateContent>
        <mc:AlternateContent xmlns:mc="http://schemas.openxmlformats.org/markup-compatibility/2006">
          <mc:Choice Requires="x14">
            <control shapeId="1044" r:id="rId51" name="Check Box 20">
              <controlPr defaultSize="0" autoFill="0" autoLine="0" autoPict="0">
                <anchor moveWithCells="1" sizeWithCells="1">
                  <from>
                    <xdr:col>8</xdr:col>
                    <xdr:colOff>177800</xdr:colOff>
                    <xdr:row>41</xdr:row>
                    <xdr:rowOff>0</xdr:rowOff>
                  </from>
                  <to>
                    <xdr:col>10</xdr:col>
                    <xdr:colOff>44450</xdr:colOff>
                    <xdr:row>42</xdr:row>
                    <xdr:rowOff>0</xdr:rowOff>
                  </to>
                </anchor>
              </controlPr>
            </control>
          </mc:Choice>
        </mc:AlternateContent>
        <mc:AlternateContent xmlns:mc="http://schemas.openxmlformats.org/markup-compatibility/2006">
          <mc:Choice Requires="x14">
            <control shapeId="1045" r:id="rId52" name="Check Box 21">
              <controlPr defaultSize="0" autoFill="0" autoLine="0" autoPict="0">
                <anchor moveWithCells="1" sizeWithCells="1">
                  <from>
                    <xdr:col>8</xdr:col>
                    <xdr:colOff>177800</xdr:colOff>
                    <xdr:row>42</xdr:row>
                    <xdr:rowOff>0</xdr:rowOff>
                  </from>
                  <to>
                    <xdr:col>10</xdr:col>
                    <xdr:colOff>44450</xdr:colOff>
                    <xdr:row>43</xdr:row>
                    <xdr:rowOff>0</xdr:rowOff>
                  </to>
                </anchor>
              </controlPr>
            </control>
          </mc:Choice>
        </mc:AlternateContent>
        <mc:AlternateContent xmlns:mc="http://schemas.openxmlformats.org/markup-compatibility/2006">
          <mc:Choice Requires="x14">
            <control shapeId="1046" r:id="rId53" name="Check Box 22">
              <controlPr defaultSize="0" autoFill="0" autoLine="0" autoPict="0">
                <anchor moveWithCells="1" sizeWithCells="1">
                  <from>
                    <xdr:col>8</xdr:col>
                    <xdr:colOff>177800</xdr:colOff>
                    <xdr:row>43</xdr:row>
                    <xdr:rowOff>0</xdr:rowOff>
                  </from>
                  <to>
                    <xdr:col>10</xdr:col>
                    <xdr:colOff>44450</xdr:colOff>
                    <xdr:row>44</xdr:row>
                    <xdr:rowOff>0</xdr:rowOff>
                  </to>
                </anchor>
              </controlPr>
            </control>
          </mc:Choice>
        </mc:AlternateContent>
        <mc:AlternateContent xmlns:mc="http://schemas.openxmlformats.org/markup-compatibility/2006">
          <mc:Choice Requires="x14">
            <control shapeId="1047" r:id="rId54" name="Check Box 23">
              <controlPr defaultSize="0" autoFill="0" autoLine="0" autoPict="0">
                <anchor moveWithCells="1" sizeWithCells="1">
                  <from>
                    <xdr:col>8</xdr:col>
                    <xdr:colOff>177800</xdr:colOff>
                    <xdr:row>44</xdr:row>
                    <xdr:rowOff>0</xdr:rowOff>
                  </from>
                  <to>
                    <xdr:col>10</xdr:col>
                    <xdr:colOff>44450</xdr:colOff>
                    <xdr:row>45</xdr:row>
                    <xdr:rowOff>0</xdr:rowOff>
                  </to>
                </anchor>
              </controlPr>
            </control>
          </mc:Choice>
        </mc:AlternateContent>
        <mc:AlternateContent xmlns:mc="http://schemas.openxmlformats.org/markup-compatibility/2006">
          <mc:Choice Requires="x14">
            <control shapeId="1104" r:id="rId55" name="Check Box 80">
              <controlPr defaultSize="0" autoFill="0" autoLine="0" autoPict="0">
                <anchor moveWithCells="1" sizeWithCells="1">
                  <from>
                    <xdr:col>9</xdr:col>
                    <xdr:colOff>158750</xdr:colOff>
                    <xdr:row>171</xdr:row>
                    <xdr:rowOff>0</xdr:rowOff>
                  </from>
                  <to>
                    <xdr:col>11</xdr:col>
                    <xdr:colOff>38100</xdr:colOff>
                    <xdr:row>172</xdr:row>
                    <xdr:rowOff>0</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sizeWithCells="1">
                  <from>
                    <xdr:col>8</xdr:col>
                    <xdr:colOff>177800</xdr:colOff>
                    <xdr:row>174</xdr:row>
                    <xdr:rowOff>0</xdr:rowOff>
                  </from>
                  <to>
                    <xdr:col>10</xdr:col>
                    <xdr:colOff>44450</xdr:colOff>
                    <xdr:row>175</xdr:row>
                    <xdr:rowOff>0</xdr:rowOff>
                  </to>
                </anchor>
              </controlPr>
            </control>
          </mc:Choice>
        </mc:AlternateContent>
        <mc:AlternateContent xmlns:mc="http://schemas.openxmlformats.org/markup-compatibility/2006">
          <mc:Choice Requires="x14">
            <control shapeId="1027" r:id="rId57" name="Check Box 3">
              <controlPr defaultSize="0" autoFill="0" autoLine="0" autoPict="0">
                <anchor moveWithCells="1" sizeWithCells="1">
                  <from>
                    <xdr:col>8</xdr:col>
                    <xdr:colOff>177800</xdr:colOff>
                    <xdr:row>24</xdr:row>
                    <xdr:rowOff>0</xdr:rowOff>
                  </from>
                  <to>
                    <xdr:col>10</xdr:col>
                    <xdr:colOff>44450</xdr:colOff>
                    <xdr:row>25</xdr:row>
                    <xdr:rowOff>0</xdr:rowOff>
                  </to>
                </anchor>
              </controlPr>
            </control>
          </mc:Choice>
        </mc:AlternateContent>
        <mc:AlternateContent xmlns:mc="http://schemas.openxmlformats.org/markup-compatibility/2006">
          <mc:Choice Requires="x14">
            <control shapeId="1028" r:id="rId58" name="Check Box 4">
              <controlPr defaultSize="0" autoFill="0" autoLine="0" autoPict="0">
                <anchor moveWithCells="1" sizeWithCells="1">
                  <from>
                    <xdr:col>8</xdr:col>
                    <xdr:colOff>177800</xdr:colOff>
                    <xdr:row>25</xdr:row>
                    <xdr:rowOff>0</xdr:rowOff>
                  </from>
                  <to>
                    <xdr:col>10</xdr:col>
                    <xdr:colOff>44450</xdr:colOff>
                    <xdr:row>26</xdr:row>
                    <xdr:rowOff>0</xdr:rowOff>
                  </to>
                </anchor>
              </controlPr>
            </control>
          </mc:Choice>
        </mc:AlternateContent>
        <mc:AlternateContent xmlns:mc="http://schemas.openxmlformats.org/markup-compatibility/2006">
          <mc:Choice Requires="x14">
            <control shapeId="1029" r:id="rId59" name="Check Box 5">
              <controlPr defaultSize="0" autoFill="0" autoLine="0" autoPict="0">
                <anchor moveWithCells="1" sizeWithCells="1">
                  <from>
                    <xdr:col>8</xdr:col>
                    <xdr:colOff>177800</xdr:colOff>
                    <xdr:row>26</xdr:row>
                    <xdr:rowOff>0</xdr:rowOff>
                  </from>
                  <to>
                    <xdr:col>10</xdr:col>
                    <xdr:colOff>44450</xdr:colOff>
                    <xdr:row>27</xdr:row>
                    <xdr:rowOff>0</xdr:rowOff>
                  </to>
                </anchor>
              </controlPr>
            </control>
          </mc:Choice>
        </mc:AlternateContent>
        <mc:AlternateContent xmlns:mc="http://schemas.openxmlformats.org/markup-compatibility/2006">
          <mc:Choice Requires="x14">
            <control shapeId="1030" r:id="rId60" name="Check Box 6">
              <controlPr defaultSize="0" autoFill="0" autoLine="0" autoPict="0">
                <anchor moveWithCells="1" sizeWithCells="1">
                  <from>
                    <xdr:col>8</xdr:col>
                    <xdr:colOff>177800</xdr:colOff>
                    <xdr:row>27</xdr:row>
                    <xdr:rowOff>0</xdr:rowOff>
                  </from>
                  <to>
                    <xdr:col>10</xdr:col>
                    <xdr:colOff>44450</xdr:colOff>
                    <xdr:row>28</xdr:row>
                    <xdr:rowOff>0</xdr:rowOff>
                  </to>
                </anchor>
              </controlPr>
            </control>
          </mc:Choice>
        </mc:AlternateContent>
        <mc:AlternateContent xmlns:mc="http://schemas.openxmlformats.org/markup-compatibility/2006">
          <mc:Choice Requires="x14">
            <control shapeId="1031" r:id="rId61" name="Check Box 7">
              <controlPr defaultSize="0" autoFill="0" autoLine="0" autoPict="0">
                <anchor moveWithCells="1" sizeWithCells="1">
                  <from>
                    <xdr:col>8</xdr:col>
                    <xdr:colOff>177800</xdr:colOff>
                    <xdr:row>28</xdr:row>
                    <xdr:rowOff>0</xdr:rowOff>
                  </from>
                  <to>
                    <xdr:col>10</xdr:col>
                    <xdr:colOff>44450</xdr:colOff>
                    <xdr:row>29</xdr:row>
                    <xdr:rowOff>0</xdr:rowOff>
                  </to>
                </anchor>
              </controlPr>
            </control>
          </mc:Choice>
        </mc:AlternateContent>
        <mc:AlternateContent xmlns:mc="http://schemas.openxmlformats.org/markup-compatibility/2006">
          <mc:Choice Requires="x14">
            <control shapeId="1032" r:id="rId62" name="Check Box 8">
              <controlPr defaultSize="0" autoFill="0" autoLine="0" autoPict="0">
                <anchor moveWithCells="1" sizeWithCells="1">
                  <from>
                    <xdr:col>8</xdr:col>
                    <xdr:colOff>177800</xdr:colOff>
                    <xdr:row>29</xdr:row>
                    <xdr:rowOff>0</xdr:rowOff>
                  </from>
                  <to>
                    <xdr:col>10</xdr:col>
                    <xdr:colOff>44450</xdr:colOff>
                    <xdr:row>30</xdr:row>
                    <xdr:rowOff>0</xdr:rowOff>
                  </to>
                </anchor>
              </controlPr>
            </control>
          </mc:Choice>
        </mc:AlternateContent>
        <mc:AlternateContent xmlns:mc="http://schemas.openxmlformats.org/markup-compatibility/2006">
          <mc:Choice Requires="x14">
            <control shapeId="1033" r:id="rId63" name="Check Box 9">
              <controlPr defaultSize="0" autoFill="0" autoLine="0" autoPict="0">
                <anchor moveWithCells="1" sizeWithCells="1">
                  <from>
                    <xdr:col>8</xdr:col>
                    <xdr:colOff>177800</xdr:colOff>
                    <xdr:row>30</xdr:row>
                    <xdr:rowOff>0</xdr:rowOff>
                  </from>
                  <to>
                    <xdr:col>10</xdr:col>
                    <xdr:colOff>44450</xdr:colOff>
                    <xdr:row>31</xdr:row>
                    <xdr:rowOff>0</xdr:rowOff>
                  </to>
                </anchor>
              </controlPr>
            </control>
          </mc:Choice>
        </mc:AlternateContent>
        <mc:AlternateContent xmlns:mc="http://schemas.openxmlformats.org/markup-compatibility/2006">
          <mc:Choice Requires="x14">
            <control shapeId="1034" r:id="rId64" name="Check Box 10">
              <controlPr defaultSize="0" autoFill="0" autoLine="0" autoPict="0">
                <anchor moveWithCells="1" sizeWithCells="1">
                  <from>
                    <xdr:col>8</xdr:col>
                    <xdr:colOff>177800</xdr:colOff>
                    <xdr:row>31</xdr:row>
                    <xdr:rowOff>0</xdr:rowOff>
                  </from>
                  <to>
                    <xdr:col>10</xdr:col>
                    <xdr:colOff>44450</xdr:colOff>
                    <xdr:row>32</xdr:row>
                    <xdr:rowOff>0</xdr:rowOff>
                  </to>
                </anchor>
              </controlPr>
            </control>
          </mc:Choice>
        </mc:AlternateContent>
        <mc:AlternateContent xmlns:mc="http://schemas.openxmlformats.org/markup-compatibility/2006">
          <mc:Choice Requires="x14">
            <control shapeId="1035" r:id="rId65" name="Check Box 11">
              <controlPr defaultSize="0" autoFill="0" autoLine="0" autoPict="0">
                <anchor moveWithCells="1" sizeWithCells="1">
                  <from>
                    <xdr:col>8</xdr:col>
                    <xdr:colOff>177800</xdr:colOff>
                    <xdr:row>32</xdr:row>
                    <xdr:rowOff>0</xdr:rowOff>
                  </from>
                  <to>
                    <xdr:col>10</xdr:col>
                    <xdr:colOff>44450</xdr:colOff>
                    <xdr:row>33</xdr:row>
                    <xdr:rowOff>0</xdr:rowOff>
                  </to>
                </anchor>
              </controlPr>
            </control>
          </mc:Choice>
        </mc:AlternateContent>
        <mc:AlternateContent xmlns:mc="http://schemas.openxmlformats.org/markup-compatibility/2006">
          <mc:Choice Requires="x14">
            <control shapeId="1036" r:id="rId66" name="Check Box 12">
              <controlPr defaultSize="0" autoFill="0" autoLine="0" autoPict="0">
                <anchor moveWithCells="1" sizeWithCells="1">
                  <from>
                    <xdr:col>8</xdr:col>
                    <xdr:colOff>177800</xdr:colOff>
                    <xdr:row>33</xdr:row>
                    <xdr:rowOff>0</xdr:rowOff>
                  </from>
                  <to>
                    <xdr:col>10</xdr:col>
                    <xdr:colOff>44450</xdr:colOff>
                    <xdr:row>34</xdr:row>
                    <xdr:rowOff>0</xdr:rowOff>
                  </to>
                </anchor>
              </controlPr>
            </control>
          </mc:Choice>
        </mc:AlternateContent>
        <mc:AlternateContent xmlns:mc="http://schemas.openxmlformats.org/markup-compatibility/2006">
          <mc:Choice Requires="x14">
            <control shapeId="1037" r:id="rId67" name="Check Box 13">
              <controlPr defaultSize="0" autoFill="0" autoLine="0" autoPict="0">
                <anchor moveWithCells="1" sizeWithCells="1">
                  <from>
                    <xdr:col>8</xdr:col>
                    <xdr:colOff>177800</xdr:colOff>
                    <xdr:row>34</xdr:row>
                    <xdr:rowOff>0</xdr:rowOff>
                  </from>
                  <to>
                    <xdr:col>10</xdr:col>
                    <xdr:colOff>44450</xdr:colOff>
                    <xdr:row>35</xdr:row>
                    <xdr:rowOff>0</xdr:rowOff>
                  </to>
                </anchor>
              </controlPr>
            </control>
          </mc:Choice>
        </mc:AlternateContent>
        <mc:AlternateContent xmlns:mc="http://schemas.openxmlformats.org/markup-compatibility/2006">
          <mc:Choice Requires="x14">
            <control shapeId="1038" r:id="rId68" name="Check Box 14">
              <controlPr defaultSize="0" autoFill="0" autoLine="0" autoPict="0">
                <anchor moveWithCells="1" sizeWithCells="1">
                  <from>
                    <xdr:col>8</xdr:col>
                    <xdr:colOff>177800</xdr:colOff>
                    <xdr:row>35</xdr:row>
                    <xdr:rowOff>0</xdr:rowOff>
                  </from>
                  <to>
                    <xdr:col>10</xdr:col>
                    <xdr:colOff>44450</xdr:colOff>
                    <xdr:row>36</xdr:row>
                    <xdr:rowOff>0</xdr:rowOff>
                  </to>
                </anchor>
              </controlPr>
            </control>
          </mc:Choice>
        </mc:AlternateContent>
        <mc:AlternateContent xmlns:mc="http://schemas.openxmlformats.org/markup-compatibility/2006">
          <mc:Choice Requires="x14">
            <control shapeId="1039" r:id="rId69" name="Check Box 15">
              <controlPr defaultSize="0" autoFill="0" autoLine="0" autoPict="0">
                <anchor moveWithCells="1" sizeWithCells="1">
                  <from>
                    <xdr:col>8</xdr:col>
                    <xdr:colOff>177800</xdr:colOff>
                    <xdr:row>36</xdr:row>
                    <xdr:rowOff>0</xdr:rowOff>
                  </from>
                  <to>
                    <xdr:col>10</xdr:col>
                    <xdr:colOff>44450</xdr:colOff>
                    <xdr:row>37</xdr:row>
                    <xdr:rowOff>0</xdr:rowOff>
                  </to>
                </anchor>
              </controlPr>
            </control>
          </mc:Choice>
        </mc:AlternateContent>
        <mc:AlternateContent xmlns:mc="http://schemas.openxmlformats.org/markup-compatibility/2006">
          <mc:Choice Requires="x14">
            <control shapeId="1040" r:id="rId70" name="Check Box 16">
              <controlPr defaultSize="0" autoFill="0" autoLine="0" autoPict="0">
                <anchor moveWithCells="1" sizeWithCells="1">
                  <from>
                    <xdr:col>8</xdr:col>
                    <xdr:colOff>177800</xdr:colOff>
                    <xdr:row>37</xdr:row>
                    <xdr:rowOff>0</xdr:rowOff>
                  </from>
                  <to>
                    <xdr:col>10</xdr:col>
                    <xdr:colOff>44450</xdr:colOff>
                    <xdr:row>38</xdr:row>
                    <xdr:rowOff>6350</xdr:rowOff>
                  </to>
                </anchor>
              </controlPr>
            </control>
          </mc:Choice>
        </mc:AlternateContent>
        <mc:AlternateContent xmlns:mc="http://schemas.openxmlformats.org/markup-compatibility/2006">
          <mc:Choice Requires="x14">
            <control shapeId="1041" r:id="rId71" name="Check Box 17">
              <controlPr defaultSize="0" autoFill="0" autoLine="0" autoPict="0">
                <anchor moveWithCells="1" sizeWithCells="1">
                  <from>
                    <xdr:col>8</xdr:col>
                    <xdr:colOff>177800</xdr:colOff>
                    <xdr:row>38</xdr:row>
                    <xdr:rowOff>0</xdr:rowOff>
                  </from>
                  <to>
                    <xdr:col>10</xdr:col>
                    <xdr:colOff>44450</xdr:colOff>
                    <xdr:row>39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補償の種類!$B$3:$B$9</xm:f>
          </x14:formula1>
          <xm:sqref>AK10:BC11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W44"/>
  <sheetViews>
    <sheetView showGridLines="0" zoomScale="78" zoomScaleNormal="78" workbookViewId="0">
      <selection activeCell="Z45" sqref="Z45"/>
    </sheetView>
  </sheetViews>
  <sheetFormatPr defaultRowHeight="16.5" x14ac:dyDescent="0.5"/>
  <cols>
    <col min="2" max="2" width="13.6328125" customWidth="1"/>
    <col min="3" max="3" width="13.08984375" customWidth="1"/>
  </cols>
  <sheetData>
    <row r="2" spans="2:23" ht="30" x14ac:dyDescent="0.5">
      <c r="B2" s="60"/>
      <c r="C2" s="76" t="s">
        <v>154</v>
      </c>
      <c r="D2" s="70">
        <v>38808</v>
      </c>
      <c r="E2" s="71">
        <v>39173</v>
      </c>
      <c r="F2" s="71">
        <v>39539</v>
      </c>
      <c r="G2" s="71">
        <v>39904</v>
      </c>
      <c r="H2" s="71">
        <v>40269</v>
      </c>
      <c r="I2" s="71">
        <v>40634</v>
      </c>
      <c r="J2" s="71">
        <v>41000</v>
      </c>
      <c r="K2" s="71">
        <v>41365</v>
      </c>
      <c r="L2" s="71">
        <v>41730</v>
      </c>
      <c r="M2" s="71">
        <v>42095</v>
      </c>
      <c r="N2" s="71">
        <v>42461</v>
      </c>
      <c r="O2" s="71">
        <v>42826</v>
      </c>
      <c r="P2" s="71">
        <v>43191</v>
      </c>
      <c r="Q2" s="71">
        <v>43556</v>
      </c>
      <c r="R2" s="71">
        <v>43922</v>
      </c>
      <c r="S2" s="71">
        <v>44287</v>
      </c>
      <c r="T2" s="71">
        <v>44652</v>
      </c>
      <c r="U2" s="71">
        <v>45017</v>
      </c>
      <c r="V2" s="153">
        <v>45383</v>
      </c>
      <c r="W2" s="72">
        <v>45748</v>
      </c>
    </row>
    <row r="3" spans="2:23" ht="60" x14ac:dyDescent="0.5">
      <c r="B3" s="77" t="s">
        <v>153</v>
      </c>
      <c r="C3" s="63"/>
      <c r="D3" s="73">
        <v>1</v>
      </c>
      <c r="E3" s="74">
        <v>2</v>
      </c>
      <c r="F3" s="74">
        <v>3</v>
      </c>
      <c r="G3" s="74">
        <v>4</v>
      </c>
      <c r="H3" s="74">
        <v>5</v>
      </c>
      <c r="I3" s="74">
        <v>6</v>
      </c>
      <c r="J3" s="74">
        <v>7</v>
      </c>
      <c r="K3" s="74">
        <v>8</v>
      </c>
      <c r="L3" s="74">
        <v>9</v>
      </c>
      <c r="M3" s="74">
        <v>10</v>
      </c>
      <c r="N3" s="74">
        <v>11</v>
      </c>
      <c r="O3" s="74">
        <v>12</v>
      </c>
      <c r="P3" s="74">
        <v>13</v>
      </c>
      <c r="Q3" s="74">
        <v>14</v>
      </c>
      <c r="R3" s="74">
        <v>15</v>
      </c>
      <c r="S3" s="74">
        <v>16</v>
      </c>
      <c r="T3" s="74">
        <v>17</v>
      </c>
      <c r="U3" s="74">
        <v>18</v>
      </c>
      <c r="V3" s="154">
        <v>19</v>
      </c>
      <c r="W3" s="75">
        <v>20</v>
      </c>
    </row>
    <row r="4" spans="2:23" x14ac:dyDescent="0.5">
      <c r="B4" s="78">
        <v>24807</v>
      </c>
      <c r="C4" s="80">
        <v>1</v>
      </c>
      <c r="D4" s="64">
        <v>1.46</v>
      </c>
      <c r="E4" s="65">
        <v>1.46</v>
      </c>
      <c r="F4" s="65">
        <v>1.46</v>
      </c>
      <c r="G4" s="65">
        <v>1.46</v>
      </c>
      <c r="H4" s="65">
        <v>1.46</v>
      </c>
      <c r="I4" s="65">
        <v>1.46</v>
      </c>
      <c r="J4" s="65">
        <v>1.45</v>
      </c>
      <c r="K4" s="65">
        <v>1.45</v>
      </c>
      <c r="L4" s="65">
        <v>1.45</v>
      </c>
      <c r="M4" s="65">
        <v>1.46</v>
      </c>
      <c r="N4" s="65">
        <v>1.46</v>
      </c>
      <c r="O4" s="65">
        <v>1.46</v>
      </c>
      <c r="P4" s="65">
        <v>1.47</v>
      </c>
      <c r="Q4" s="65">
        <v>1.47</v>
      </c>
      <c r="R4" s="65">
        <v>1.47</v>
      </c>
      <c r="S4" s="65">
        <v>1.47</v>
      </c>
      <c r="T4" s="65">
        <v>1.47</v>
      </c>
      <c r="U4" s="65">
        <v>1.47</v>
      </c>
      <c r="V4" s="155">
        <v>1.49</v>
      </c>
      <c r="W4" s="66">
        <v>1.53</v>
      </c>
    </row>
    <row r="5" spans="2:23" x14ac:dyDescent="0.5">
      <c r="B5" s="78">
        <v>31229</v>
      </c>
      <c r="C5" s="80">
        <v>2</v>
      </c>
      <c r="D5" s="64">
        <v>1.38</v>
      </c>
      <c r="E5" s="65">
        <v>1.38</v>
      </c>
      <c r="F5" s="65">
        <v>1.38</v>
      </c>
      <c r="G5" s="65">
        <v>1.38</v>
      </c>
      <c r="H5" s="65">
        <v>1.38</v>
      </c>
      <c r="I5" s="65">
        <v>1.38</v>
      </c>
      <c r="J5" s="65">
        <v>1.37</v>
      </c>
      <c r="K5" s="65">
        <v>1.37</v>
      </c>
      <c r="L5" s="65">
        <v>1.37</v>
      </c>
      <c r="M5" s="65">
        <v>1.38</v>
      </c>
      <c r="N5" s="65">
        <v>1.38</v>
      </c>
      <c r="O5" s="65">
        <v>1.38</v>
      </c>
      <c r="P5" s="65">
        <v>1.39</v>
      </c>
      <c r="Q5" s="65">
        <v>1.39</v>
      </c>
      <c r="R5" s="65">
        <v>1.39</v>
      </c>
      <c r="S5" s="65">
        <v>1.39</v>
      </c>
      <c r="T5" s="65">
        <v>1.39</v>
      </c>
      <c r="U5" s="65">
        <v>1.39</v>
      </c>
      <c r="V5" s="155">
        <v>1.41</v>
      </c>
      <c r="W5" s="66">
        <v>1.45</v>
      </c>
    </row>
    <row r="6" spans="2:23" x14ac:dyDescent="0.5">
      <c r="B6" s="78">
        <v>31503</v>
      </c>
      <c r="C6" s="80">
        <v>3</v>
      </c>
      <c r="D6" s="64">
        <v>1.35</v>
      </c>
      <c r="E6" s="65">
        <v>1.35</v>
      </c>
      <c r="F6" s="65">
        <v>1.35</v>
      </c>
      <c r="G6" s="65">
        <v>1.35</v>
      </c>
      <c r="H6" s="65">
        <v>1.35</v>
      </c>
      <c r="I6" s="65">
        <v>1.35</v>
      </c>
      <c r="J6" s="65">
        <v>1.34</v>
      </c>
      <c r="K6" s="65">
        <v>1.34</v>
      </c>
      <c r="L6" s="65">
        <v>1.34</v>
      </c>
      <c r="M6" s="65">
        <v>1.35</v>
      </c>
      <c r="N6" s="65">
        <v>1.35</v>
      </c>
      <c r="O6" s="65">
        <v>1.35</v>
      </c>
      <c r="P6" s="65">
        <v>1.36</v>
      </c>
      <c r="Q6" s="65">
        <v>1.36</v>
      </c>
      <c r="R6" s="65">
        <v>1.36</v>
      </c>
      <c r="S6" s="65">
        <v>1.36</v>
      </c>
      <c r="T6" s="65">
        <v>1.36</v>
      </c>
      <c r="U6" s="65">
        <v>1.36</v>
      </c>
      <c r="V6" s="155">
        <v>1.37</v>
      </c>
      <c r="W6" s="66">
        <v>1.41</v>
      </c>
    </row>
    <row r="7" spans="2:23" x14ac:dyDescent="0.5">
      <c r="B7" s="78">
        <v>31868</v>
      </c>
      <c r="C7" s="80">
        <v>4</v>
      </c>
      <c r="D7" s="64">
        <v>1.32</v>
      </c>
      <c r="E7" s="65">
        <v>1.32</v>
      </c>
      <c r="F7" s="65">
        <v>1.33</v>
      </c>
      <c r="G7" s="65">
        <v>1.33</v>
      </c>
      <c r="H7" s="65">
        <v>1.33</v>
      </c>
      <c r="I7" s="65">
        <v>1.32</v>
      </c>
      <c r="J7" s="65">
        <v>1.32</v>
      </c>
      <c r="K7" s="65">
        <v>1.32</v>
      </c>
      <c r="L7" s="65">
        <v>1.32</v>
      </c>
      <c r="M7" s="65">
        <v>1.32</v>
      </c>
      <c r="N7" s="65">
        <v>1.33</v>
      </c>
      <c r="O7" s="65">
        <v>1.33</v>
      </c>
      <c r="P7" s="65">
        <v>1.33</v>
      </c>
      <c r="Q7" s="65">
        <v>1.33</v>
      </c>
      <c r="R7" s="65">
        <v>1.34</v>
      </c>
      <c r="S7" s="65">
        <v>1.34</v>
      </c>
      <c r="T7" s="65">
        <v>1.34</v>
      </c>
      <c r="U7" s="65">
        <v>1.34</v>
      </c>
      <c r="V7" s="155">
        <v>1.35</v>
      </c>
      <c r="W7" s="66">
        <v>1.39</v>
      </c>
    </row>
    <row r="8" spans="2:23" x14ac:dyDescent="0.5">
      <c r="B8" s="78">
        <v>32234</v>
      </c>
      <c r="C8" s="80">
        <v>5</v>
      </c>
      <c r="D8" s="64">
        <v>1.29</v>
      </c>
      <c r="E8" s="65">
        <v>1.29</v>
      </c>
      <c r="F8" s="65">
        <v>1.29</v>
      </c>
      <c r="G8" s="65">
        <v>1.29</v>
      </c>
      <c r="H8" s="65">
        <v>1.29</v>
      </c>
      <c r="I8" s="65">
        <v>1.29</v>
      </c>
      <c r="J8" s="65">
        <v>1.29</v>
      </c>
      <c r="K8" s="65">
        <v>1.29</v>
      </c>
      <c r="L8" s="65">
        <v>1.29</v>
      </c>
      <c r="M8" s="65">
        <v>1.29</v>
      </c>
      <c r="N8" s="65">
        <v>1.29</v>
      </c>
      <c r="O8" s="65">
        <v>1.3</v>
      </c>
      <c r="P8" s="65">
        <v>1.3</v>
      </c>
      <c r="Q8" s="65">
        <v>1.3</v>
      </c>
      <c r="R8" s="65">
        <v>1.3</v>
      </c>
      <c r="S8" s="65">
        <v>1.3</v>
      </c>
      <c r="T8" s="65">
        <v>1.3</v>
      </c>
      <c r="U8" s="65">
        <v>1.3</v>
      </c>
      <c r="V8" s="155">
        <v>1.32</v>
      </c>
      <c r="W8" s="66">
        <v>1.35</v>
      </c>
    </row>
    <row r="9" spans="2:23" x14ac:dyDescent="0.5">
      <c r="B9" s="78">
        <v>32599</v>
      </c>
      <c r="C9" s="80">
        <v>6</v>
      </c>
      <c r="D9" s="64">
        <v>1.25</v>
      </c>
      <c r="E9" s="65">
        <v>1.25</v>
      </c>
      <c r="F9" s="65">
        <v>1.25</v>
      </c>
      <c r="G9" s="65">
        <v>1.25</v>
      </c>
      <c r="H9" s="65">
        <v>1.25</v>
      </c>
      <c r="I9" s="65">
        <v>1.25</v>
      </c>
      <c r="J9" s="65">
        <v>1.25</v>
      </c>
      <c r="K9" s="65">
        <v>1.24</v>
      </c>
      <c r="L9" s="65">
        <v>1.24</v>
      </c>
      <c r="M9" s="65">
        <v>1.25</v>
      </c>
      <c r="N9" s="65">
        <v>1.25</v>
      </c>
      <c r="O9" s="65">
        <v>1.25</v>
      </c>
      <c r="P9" s="65">
        <v>1.26</v>
      </c>
      <c r="Q9" s="65">
        <v>1.26</v>
      </c>
      <c r="R9" s="65">
        <v>1.26</v>
      </c>
      <c r="S9" s="65">
        <v>1.26</v>
      </c>
      <c r="T9" s="65">
        <v>1.26</v>
      </c>
      <c r="U9" s="65">
        <v>1.26</v>
      </c>
      <c r="V9" s="155">
        <v>1.27</v>
      </c>
      <c r="W9" s="66">
        <v>1.31</v>
      </c>
    </row>
    <row r="10" spans="2:23" x14ac:dyDescent="0.5">
      <c r="B10" s="78">
        <v>32964</v>
      </c>
      <c r="C10" s="80">
        <v>7</v>
      </c>
      <c r="D10" s="64">
        <v>1.2</v>
      </c>
      <c r="E10" s="65">
        <v>1.2</v>
      </c>
      <c r="F10" s="65">
        <v>1.2</v>
      </c>
      <c r="G10" s="65">
        <v>1.2</v>
      </c>
      <c r="H10" s="65">
        <v>1.2</v>
      </c>
      <c r="I10" s="65">
        <v>1.2</v>
      </c>
      <c r="J10" s="65">
        <v>1.2</v>
      </c>
      <c r="K10" s="65">
        <v>1.2</v>
      </c>
      <c r="L10" s="65">
        <v>1.2</v>
      </c>
      <c r="M10" s="65">
        <v>1.2</v>
      </c>
      <c r="N10" s="65">
        <v>1.2</v>
      </c>
      <c r="O10" s="65">
        <v>1.21</v>
      </c>
      <c r="P10" s="65">
        <v>1.21</v>
      </c>
      <c r="Q10" s="65">
        <v>1.21</v>
      </c>
      <c r="R10" s="65">
        <v>1.21</v>
      </c>
      <c r="S10" s="65">
        <v>1.21</v>
      </c>
      <c r="T10" s="65">
        <v>1.21</v>
      </c>
      <c r="U10" s="65">
        <v>1.21</v>
      </c>
      <c r="V10" s="155">
        <v>1.22</v>
      </c>
      <c r="W10" s="66">
        <v>1.26</v>
      </c>
    </row>
    <row r="11" spans="2:23" x14ac:dyDescent="0.5">
      <c r="B11" s="78">
        <v>33329</v>
      </c>
      <c r="C11" s="80">
        <v>8</v>
      </c>
      <c r="D11" s="64">
        <v>1.1599999999999999</v>
      </c>
      <c r="E11" s="65">
        <v>1.1599999999999999</v>
      </c>
      <c r="F11" s="65">
        <v>1.1599999999999999</v>
      </c>
      <c r="G11" s="65">
        <v>1.1599999999999999</v>
      </c>
      <c r="H11" s="65">
        <v>1.1599999999999999</v>
      </c>
      <c r="I11" s="65">
        <v>1.1599999999999999</v>
      </c>
      <c r="J11" s="65">
        <v>1.1499999999999999</v>
      </c>
      <c r="K11" s="65">
        <v>1.1499999999999999</v>
      </c>
      <c r="L11" s="65">
        <v>1.1499999999999999</v>
      </c>
      <c r="M11" s="65">
        <v>1.1599999999999999</v>
      </c>
      <c r="N11" s="65">
        <v>1.1599999999999999</v>
      </c>
      <c r="O11" s="65">
        <v>1.1599999999999999</v>
      </c>
      <c r="P11" s="65">
        <v>1.1599999999999999</v>
      </c>
      <c r="Q11" s="65">
        <v>1.1599999999999999</v>
      </c>
      <c r="R11" s="65">
        <v>1.17</v>
      </c>
      <c r="S11" s="65">
        <v>1.17</v>
      </c>
      <c r="T11" s="65">
        <v>1.17</v>
      </c>
      <c r="U11" s="65">
        <v>1.17</v>
      </c>
      <c r="V11" s="155">
        <v>1.18</v>
      </c>
      <c r="W11" s="66">
        <v>1.21</v>
      </c>
    </row>
    <row r="12" spans="2:23" x14ac:dyDescent="0.5">
      <c r="B12" s="78">
        <v>33695</v>
      </c>
      <c r="C12" s="80">
        <v>9</v>
      </c>
      <c r="D12" s="64">
        <v>1.1200000000000001</v>
      </c>
      <c r="E12" s="65">
        <v>1.1200000000000001</v>
      </c>
      <c r="F12" s="65">
        <v>1.1200000000000001</v>
      </c>
      <c r="G12" s="65">
        <v>1.1200000000000001</v>
      </c>
      <c r="H12" s="65">
        <v>1.1200000000000001</v>
      </c>
      <c r="I12" s="65">
        <v>1.1200000000000001</v>
      </c>
      <c r="J12" s="65">
        <v>1.1100000000000001</v>
      </c>
      <c r="K12" s="65">
        <v>1.1100000000000001</v>
      </c>
      <c r="L12" s="65">
        <v>1.1100000000000001</v>
      </c>
      <c r="M12" s="65">
        <v>1.1200000000000001</v>
      </c>
      <c r="N12" s="65">
        <v>1.1200000000000001</v>
      </c>
      <c r="O12" s="65">
        <v>1.1200000000000001</v>
      </c>
      <c r="P12" s="65">
        <v>1.1200000000000001</v>
      </c>
      <c r="Q12" s="65">
        <v>1.1200000000000001</v>
      </c>
      <c r="R12" s="65">
        <v>1.1299999999999999</v>
      </c>
      <c r="S12" s="65">
        <v>1.1299999999999999</v>
      </c>
      <c r="T12" s="65">
        <v>1.1299999999999999</v>
      </c>
      <c r="U12" s="65">
        <v>1.1299999999999999</v>
      </c>
      <c r="V12" s="155">
        <v>1.1399999999999999</v>
      </c>
      <c r="W12" s="66">
        <v>1.17</v>
      </c>
    </row>
    <row r="13" spans="2:23" x14ac:dyDescent="0.5">
      <c r="B13" s="78">
        <v>34060</v>
      </c>
      <c r="C13" s="80">
        <v>10</v>
      </c>
      <c r="D13" s="64">
        <v>1.0900000000000001</v>
      </c>
      <c r="E13" s="65">
        <v>1.0900000000000001</v>
      </c>
      <c r="F13" s="65">
        <v>1.0900000000000001</v>
      </c>
      <c r="G13" s="65">
        <v>1.0900000000000001</v>
      </c>
      <c r="H13" s="65">
        <v>1.0900000000000001</v>
      </c>
      <c r="I13" s="65">
        <v>1.0900000000000001</v>
      </c>
      <c r="J13" s="65">
        <v>1.0900000000000001</v>
      </c>
      <c r="K13" s="65">
        <v>1.0900000000000001</v>
      </c>
      <c r="L13" s="65">
        <v>1.0900000000000001</v>
      </c>
      <c r="M13" s="65">
        <v>1.0900000000000001</v>
      </c>
      <c r="N13" s="65">
        <v>1.0900000000000001</v>
      </c>
      <c r="O13" s="65">
        <v>1.0900000000000001</v>
      </c>
      <c r="P13" s="65">
        <v>1.1000000000000001</v>
      </c>
      <c r="Q13" s="65">
        <v>1.1000000000000001</v>
      </c>
      <c r="R13" s="65">
        <v>1.1000000000000001</v>
      </c>
      <c r="S13" s="65">
        <v>1.1000000000000001</v>
      </c>
      <c r="T13" s="65">
        <v>1.1000000000000001</v>
      </c>
      <c r="U13" s="65">
        <v>1.1000000000000001</v>
      </c>
      <c r="V13" s="155">
        <v>1.1100000000000001</v>
      </c>
      <c r="W13" s="66">
        <v>1.1399999999999999</v>
      </c>
    </row>
    <row r="14" spans="2:23" x14ac:dyDescent="0.5">
      <c r="B14" s="78">
        <v>34425</v>
      </c>
      <c r="C14" s="80">
        <v>11</v>
      </c>
      <c r="D14" s="64">
        <v>1.07</v>
      </c>
      <c r="E14" s="65">
        <v>1.07</v>
      </c>
      <c r="F14" s="65">
        <v>1.07</v>
      </c>
      <c r="G14" s="65">
        <v>1.07</v>
      </c>
      <c r="H14" s="65">
        <v>1.07</v>
      </c>
      <c r="I14" s="65">
        <v>1.07</v>
      </c>
      <c r="J14" s="65">
        <v>1.07</v>
      </c>
      <c r="K14" s="65">
        <v>1.06</v>
      </c>
      <c r="L14" s="65">
        <v>1.07</v>
      </c>
      <c r="M14" s="65">
        <v>1.07</v>
      </c>
      <c r="N14" s="65">
        <v>1.07</v>
      </c>
      <c r="O14" s="65">
        <v>1.07</v>
      </c>
      <c r="P14" s="65">
        <v>1.08</v>
      </c>
      <c r="Q14" s="65">
        <v>1.08</v>
      </c>
      <c r="R14" s="65">
        <v>1.08</v>
      </c>
      <c r="S14" s="65">
        <v>1.08</v>
      </c>
      <c r="T14" s="65">
        <v>1.08</v>
      </c>
      <c r="U14" s="65">
        <v>1.08</v>
      </c>
      <c r="V14" s="155">
        <v>1.0900000000000001</v>
      </c>
      <c r="W14" s="66">
        <v>1.1200000000000001</v>
      </c>
    </row>
    <row r="15" spans="2:23" x14ac:dyDescent="0.5">
      <c r="B15" s="78">
        <v>34790</v>
      </c>
      <c r="C15" s="80">
        <v>12</v>
      </c>
      <c r="D15" s="64">
        <v>1.05</v>
      </c>
      <c r="E15" s="65">
        <v>1.05</v>
      </c>
      <c r="F15" s="65">
        <v>1.05</v>
      </c>
      <c r="G15" s="65">
        <v>1.05</v>
      </c>
      <c r="H15" s="65">
        <v>1.05</v>
      </c>
      <c r="I15" s="65">
        <v>1.05</v>
      </c>
      <c r="J15" s="65">
        <v>1.05</v>
      </c>
      <c r="K15" s="65">
        <v>1.05</v>
      </c>
      <c r="L15" s="65">
        <v>1.05</v>
      </c>
      <c r="M15" s="65">
        <v>1.05</v>
      </c>
      <c r="N15" s="65">
        <v>1.05</v>
      </c>
      <c r="O15" s="65">
        <v>1.05</v>
      </c>
      <c r="P15" s="65">
        <v>1.06</v>
      </c>
      <c r="Q15" s="65">
        <v>1.06</v>
      </c>
      <c r="R15" s="65">
        <v>1.06</v>
      </c>
      <c r="S15" s="65">
        <v>1.06</v>
      </c>
      <c r="T15" s="65">
        <v>1.06</v>
      </c>
      <c r="U15" s="65">
        <v>1.06</v>
      </c>
      <c r="V15" s="155">
        <v>1.07</v>
      </c>
      <c r="W15" s="66">
        <v>1.1000000000000001</v>
      </c>
    </row>
    <row r="16" spans="2:23" x14ac:dyDescent="0.5">
      <c r="B16" s="78">
        <v>35156</v>
      </c>
      <c r="C16" s="80">
        <v>13</v>
      </c>
      <c r="D16" s="64">
        <v>1.03</v>
      </c>
      <c r="E16" s="65">
        <v>1.03</v>
      </c>
      <c r="F16" s="65">
        <v>1.03</v>
      </c>
      <c r="G16" s="65">
        <v>1.03</v>
      </c>
      <c r="H16" s="65">
        <v>1.03</v>
      </c>
      <c r="I16" s="65">
        <v>1.03</v>
      </c>
      <c r="J16" s="65">
        <v>1.03</v>
      </c>
      <c r="K16" s="65">
        <v>1.02</v>
      </c>
      <c r="L16" s="65">
        <v>1.03</v>
      </c>
      <c r="M16" s="65">
        <v>1.03</v>
      </c>
      <c r="N16" s="65">
        <v>1.03</v>
      </c>
      <c r="O16" s="65">
        <v>1.03</v>
      </c>
      <c r="P16" s="65">
        <v>1.03</v>
      </c>
      <c r="Q16" s="65">
        <v>1.04</v>
      </c>
      <c r="R16" s="65">
        <v>1.04</v>
      </c>
      <c r="S16" s="65">
        <v>1.04</v>
      </c>
      <c r="T16" s="65">
        <v>1.04</v>
      </c>
      <c r="U16" s="65">
        <v>1.04</v>
      </c>
      <c r="V16" s="155">
        <v>1.05</v>
      </c>
      <c r="W16" s="66">
        <v>1.08</v>
      </c>
    </row>
    <row r="17" spans="2:23" x14ac:dyDescent="0.5">
      <c r="B17" s="78">
        <v>35521</v>
      </c>
      <c r="C17" s="80">
        <v>14</v>
      </c>
      <c r="D17" s="64">
        <v>1.01</v>
      </c>
      <c r="E17" s="65">
        <v>1.01</v>
      </c>
      <c r="F17" s="65">
        <v>1.01</v>
      </c>
      <c r="G17" s="65">
        <v>1.01</v>
      </c>
      <c r="H17" s="65">
        <v>1.01</v>
      </c>
      <c r="I17" s="65">
        <v>1.01</v>
      </c>
      <c r="J17" s="65">
        <v>1.01</v>
      </c>
      <c r="K17" s="65">
        <v>1</v>
      </c>
      <c r="L17" s="65">
        <v>1</v>
      </c>
      <c r="M17" s="65">
        <v>1.01</v>
      </c>
      <c r="N17" s="65">
        <v>1.01</v>
      </c>
      <c r="O17" s="65">
        <v>1.01</v>
      </c>
      <c r="P17" s="65">
        <v>1.01</v>
      </c>
      <c r="Q17" s="65">
        <v>1.02</v>
      </c>
      <c r="R17" s="65">
        <v>1.02</v>
      </c>
      <c r="S17" s="65">
        <v>1.02</v>
      </c>
      <c r="T17" s="65">
        <v>1.02</v>
      </c>
      <c r="U17" s="65">
        <v>1.02</v>
      </c>
      <c r="V17" s="155">
        <v>1.03</v>
      </c>
      <c r="W17" s="66">
        <v>1.06</v>
      </c>
    </row>
    <row r="18" spans="2:23" x14ac:dyDescent="0.5">
      <c r="B18" s="78">
        <v>35886</v>
      </c>
      <c r="C18" s="80">
        <v>15</v>
      </c>
      <c r="D18" s="64">
        <v>0.99</v>
      </c>
      <c r="E18" s="65">
        <v>0.99</v>
      </c>
      <c r="F18" s="65">
        <v>0.99</v>
      </c>
      <c r="G18" s="65">
        <v>0.99</v>
      </c>
      <c r="H18" s="65">
        <v>0.99</v>
      </c>
      <c r="I18" s="65">
        <v>0.99</v>
      </c>
      <c r="J18" s="65">
        <v>0.99</v>
      </c>
      <c r="K18" s="65">
        <v>0.99</v>
      </c>
      <c r="L18" s="65">
        <v>0.99</v>
      </c>
      <c r="M18" s="65">
        <v>0.99</v>
      </c>
      <c r="N18" s="65">
        <v>0.99</v>
      </c>
      <c r="O18" s="65">
        <v>0.99</v>
      </c>
      <c r="P18" s="65">
        <v>1</v>
      </c>
      <c r="Q18" s="65">
        <v>1</v>
      </c>
      <c r="R18" s="65">
        <v>1</v>
      </c>
      <c r="S18" s="65">
        <v>1</v>
      </c>
      <c r="T18" s="65">
        <v>1</v>
      </c>
      <c r="U18" s="65">
        <v>1</v>
      </c>
      <c r="V18" s="155">
        <v>1.01</v>
      </c>
      <c r="W18" s="66">
        <v>1.04</v>
      </c>
    </row>
    <row r="19" spans="2:23" x14ac:dyDescent="0.5">
      <c r="B19" s="78">
        <v>36251</v>
      </c>
      <c r="C19" s="80">
        <v>16</v>
      </c>
      <c r="D19" s="64">
        <v>0.98</v>
      </c>
      <c r="E19" s="65">
        <v>0.98</v>
      </c>
      <c r="F19" s="65">
        <v>0.98</v>
      </c>
      <c r="G19" s="65">
        <v>0.98</v>
      </c>
      <c r="H19" s="65">
        <v>0.98</v>
      </c>
      <c r="I19" s="65">
        <v>0.98</v>
      </c>
      <c r="J19" s="65">
        <v>0.97</v>
      </c>
      <c r="K19" s="65">
        <v>0.97</v>
      </c>
      <c r="L19" s="65">
        <v>0.97</v>
      </c>
      <c r="M19" s="65">
        <v>0.98</v>
      </c>
      <c r="N19" s="65">
        <v>0.98</v>
      </c>
      <c r="O19" s="65">
        <v>0.98</v>
      </c>
      <c r="P19" s="65">
        <v>0.98</v>
      </c>
      <c r="Q19" s="65">
        <v>0.98</v>
      </c>
      <c r="R19" s="65">
        <v>0.98</v>
      </c>
      <c r="S19" s="65">
        <v>0.98</v>
      </c>
      <c r="T19" s="65">
        <v>0.98</v>
      </c>
      <c r="U19" s="65">
        <v>0.99</v>
      </c>
      <c r="V19" s="155">
        <v>1</v>
      </c>
      <c r="W19" s="66">
        <v>1.02</v>
      </c>
    </row>
    <row r="20" spans="2:23" x14ac:dyDescent="0.5">
      <c r="B20" s="78">
        <v>36617</v>
      </c>
      <c r="C20" s="80">
        <v>17</v>
      </c>
      <c r="D20" s="64">
        <v>0.97</v>
      </c>
      <c r="E20" s="65">
        <v>0.97</v>
      </c>
      <c r="F20" s="65">
        <v>0.97</v>
      </c>
      <c r="G20" s="65">
        <v>0.97</v>
      </c>
      <c r="H20" s="65">
        <v>0.97</v>
      </c>
      <c r="I20" s="65">
        <v>0.97</v>
      </c>
      <c r="J20" s="65">
        <v>0.96</v>
      </c>
      <c r="K20" s="65">
        <v>0.96</v>
      </c>
      <c r="L20" s="65">
        <v>0.96</v>
      </c>
      <c r="M20" s="65">
        <v>0.97</v>
      </c>
      <c r="N20" s="65">
        <v>0.97</v>
      </c>
      <c r="O20" s="65">
        <v>0.97</v>
      </c>
      <c r="P20" s="65">
        <v>0.97</v>
      </c>
      <c r="Q20" s="65">
        <v>0.97</v>
      </c>
      <c r="R20" s="65">
        <v>0.97</v>
      </c>
      <c r="S20" s="65">
        <v>0.97</v>
      </c>
      <c r="T20" s="65">
        <v>0.97</v>
      </c>
      <c r="U20" s="65">
        <v>0.98</v>
      </c>
      <c r="V20" s="155">
        <v>0.99</v>
      </c>
      <c r="W20" s="66">
        <v>1.01</v>
      </c>
    </row>
    <row r="21" spans="2:23" x14ac:dyDescent="0.5">
      <c r="B21" s="78">
        <v>36982</v>
      </c>
      <c r="C21" s="80">
        <v>18</v>
      </c>
      <c r="D21" s="64">
        <v>0.97</v>
      </c>
      <c r="E21" s="65">
        <v>0.97</v>
      </c>
      <c r="F21" s="65">
        <v>0.97</v>
      </c>
      <c r="G21" s="65">
        <v>0.97</v>
      </c>
      <c r="H21" s="65">
        <v>0.97</v>
      </c>
      <c r="I21" s="65">
        <v>0.97</v>
      </c>
      <c r="J21" s="65">
        <v>0.96</v>
      </c>
      <c r="K21" s="65">
        <v>0.96</v>
      </c>
      <c r="L21" s="65">
        <v>0.96</v>
      </c>
      <c r="M21" s="65">
        <v>0.96</v>
      </c>
      <c r="N21" s="65">
        <v>0.97</v>
      </c>
      <c r="O21" s="65">
        <v>0.97</v>
      </c>
      <c r="P21" s="65">
        <v>0.97</v>
      </c>
      <c r="Q21" s="65">
        <v>0.97</v>
      </c>
      <c r="R21" s="65">
        <v>0.97</v>
      </c>
      <c r="S21" s="65">
        <v>0.97</v>
      </c>
      <c r="T21" s="65">
        <v>0.97</v>
      </c>
      <c r="U21" s="65">
        <v>0.98</v>
      </c>
      <c r="V21" s="155">
        <v>0.99</v>
      </c>
      <c r="W21" s="66">
        <v>1.01</v>
      </c>
    </row>
    <row r="22" spans="2:23" x14ac:dyDescent="0.5">
      <c r="B22" s="78">
        <v>37347</v>
      </c>
      <c r="C22" s="80">
        <v>19</v>
      </c>
      <c r="D22" s="64">
        <v>0.99</v>
      </c>
      <c r="E22" s="65">
        <v>0.99</v>
      </c>
      <c r="F22" s="65">
        <v>0.99</v>
      </c>
      <c r="G22" s="65">
        <v>0.99</v>
      </c>
      <c r="H22" s="65">
        <v>0.99</v>
      </c>
      <c r="I22" s="65">
        <v>0.99</v>
      </c>
      <c r="J22" s="65">
        <v>0.98</v>
      </c>
      <c r="K22" s="65">
        <v>0.98</v>
      </c>
      <c r="L22" s="65">
        <v>0.98</v>
      </c>
      <c r="M22" s="65">
        <v>0.98</v>
      </c>
      <c r="N22" s="65">
        <v>0.99</v>
      </c>
      <c r="O22" s="65">
        <v>0.99</v>
      </c>
      <c r="P22" s="65">
        <v>0.99</v>
      </c>
      <c r="Q22" s="65">
        <v>0.99</v>
      </c>
      <c r="R22" s="65">
        <v>0.99</v>
      </c>
      <c r="S22" s="65">
        <v>0.99</v>
      </c>
      <c r="T22" s="65">
        <v>0.99</v>
      </c>
      <c r="U22" s="65">
        <v>1</v>
      </c>
      <c r="V22" s="155">
        <v>1.01</v>
      </c>
      <c r="W22" s="66">
        <v>1.03</v>
      </c>
    </row>
    <row r="23" spans="2:23" x14ac:dyDescent="0.5">
      <c r="B23" s="78">
        <v>37712</v>
      </c>
      <c r="C23" s="80">
        <v>20</v>
      </c>
      <c r="D23" s="64">
        <v>1</v>
      </c>
      <c r="E23" s="65">
        <v>1</v>
      </c>
      <c r="F23" s="65">
        <v>1</v>
      </c>
      <c r="G23" s="65">
        <v>1</v>
      </c>
      <c r="H23" s="65">
        <v>1</v>
      </c>
      <c r="I23" s="65">
        <v>1</v>
      </c>
      <c r="J23" s="65">
        <v>0.99</v>
      </c>
      <c r="K23" s="65">
        <v>0.99</v>
      </c>
      <c r="L23" s="65">
        <v>0.99</v>
      </c>
      <c r="M23" s="65">
        <v>1</v>
      </c>
      <c r="N23" s="65">
        <v>1</v>
      </c>
      <c r="O23" s="65">
        <v>1</v>
      </c>
      <c r="P23" s="65">
        <v>1</v>
      </c>
      <c r="Q23" s="65">
        <v>1</v>
      </c>
      <c r="R23" s="65">
        <v>1</v>
      </c>
      <c r="S23" s="65">
        <v>1</v>
      </c>
      <c r="T23" s="65">
        <v>1</v>
      </c>
      <c r="U23" s="65">
        <v>1.01</v>
      </c>
      <c r="V23" s="155">
        <v>1.02</v>
      </c>
      <c r="W23" s="66">
        <v>1.04</v>
      </c>
    </row>
    <row r="24" spans="2:23" x14ac:dyDescent="0.5">
      <c r="B24" s="78">
        <v>38078</v>
      </c>
      <c r="C24" s="80">
        <v>21</v>
      </c>
      <c r="D24" s="64">
        <v>1</v>
      </c>
      <c r="E24" s="65">
        <v>1</v>
      </c>
      <c r="F24" s="65">
        <v>1</v>
      </c>
      <c r="G24" s="65">
        <v>1</v>
      </c>
      <c r="H24" s="65">
        <v>1</v>
      </c>
      <c r="I24" s="65">
        <v>1</v>
      </c>
      <c r="J24" s="65">
        <v>0.99</v>
      </c>
      <c r="K24" s="65">
        <v>0.99</v>
      </c>
      <c r="L24" s="65">
        <v>0.99</v>
      </c>
      <c r="M24" s="65">
        <v>1</v>
      </c>
      <c r="N24" s="65">
        <v>1</v>
      </c>
      <c r="O24" s="65">
        <v>1</v>
      </c>
      <c r="P24" s="65">
        <v>1</v>
      </c>
      <c r="Q24" s="65">
        <v>1</v>
      </c>
      <c r="R24" s="65">
        <v>1.01</v>
      </c>
      <c r="S24" s="65">
        <v>1.01</v>
      </c>
      <c r="T24" s="65">
        <v>1.01</v>
      </c>
      <c r="U24" s="65">
        <v>1.01</v>
      </c>
      <c r="V24" s="155">
        <v>1.02</v>
      </c>
      <c r="W24" s="66">
        <v>1.05</v>
      </c>
    </row>
    <row r="25" spans="2:23" x14ac:dyDescent="0.5">
      <c r="B25" s="78">
        <v>38443</v>
      </c>
      <c r="C25" s="80">
        <v>22</v>
      </c>
      <c r="D25" s="64"/>
      <c r="E25" s="65">
        <v>1</v>
      </c>
      <c r="F25" s="65">
        <v>1</v>
      </c>
      <c r="G25" s="65">
        <v>1</v>
      </c>
      <c r="H25" s="65">
        <v>1</v>
      </c>
      <c r="I25" s="65">
        <v>1</v>
      </c>
      <c r="J25" s="65">
        <v>1</v>
      </c>
      <c r="K25" s="65">
        <v>1</v>
      </c>
      <c r="L25" s="65">
        <v>1</v>
      </c>
      <c r="M25" s="65">
        <v>1</v>
      </c>
      <c r="N25" s="65">
        <v>1</v>
      </c>
      <c r="O25" s="65">
        <v>1</v>
      </c>
      <c r="P25" s="65">
        <v>1.01</v>
      </c>
      <c r="Q25" s="65">
        <v>1.01</v>
      </c>
      <c r="R25" s="65">
        <v>1.01</v>
      </c>
      <c r="S25" s="65">
        <v>1.01</v>
      </c>
      <c r="T25" s="65">
        <v>1.01</v>
      </c>
      <c r="U25" s="65">
        <v>1.01</v>
      </c>
      <c r="V25" s="155">
        <v>1.02</v>
      </c>
      <c r="W25" s="66">
        <v>1.05</v>
      </c>
    </row>
    <row r="26" spans="2:23" x14ac:dyDescent="0.5">
      <c r="B26" s="78">
        <v>38808</v>
      </c>
      <c r="C26" s="80">
        <v>23</v>
      </c>
      <c r="D26" s="64"/>
      <c r="E26" s="65"/>
      <c r="F26" s="65">
        <v>1</v>
      </c>
      <c r="G26" s="65">
        <v>1</v>
      </c>
      <c r="H26" s="65">
        <v>1</v>
      </c>
      <c r="I26" s="65">
        <v>1</v>
      </c>
      <c r="J26" s="65">
        <v>1</v>
      </c>
      <c r="K26" s="65">
        <v>1</v>
      </c>
      <c r="L26" s="65">
        <v>1</v>
      </c>
      <c r="M26" s="65">
        <v>1</v>
      </c>
      <c r="N26" s="65">
        <v>1</v>
      </c>
      <c r="O26" s="65">
        <v>1</v>
      </c>
      <c r="P26" s="65">
        <v>1.01</v>
      </c>
      <c r="Q26" s="65">
        <v>1.01</v>
      </c>
      <c r="R26" s="65">
        <v>1.01</v>
      </c>
      <c r="S26" s="65">
        <v>1.01</v>
      </c>
      <c r="T26" s="65">
        <v>1.01</v>
      </c>
      <c r="U26" s="65">
        <v>1.01</v>
      </c>
      <c r="V26" s="155">
        <v>1.02</v>
      </c>
      <c r="W26" s="66">
        <v>1.05</v>
      </c>
    </row>
    <row r="27" spans="2:23" x14ac:dyDescent="0.5">
      <c r="B27" s="78">
        <v>39173</v>
      </c>
      <c r="C27" s="80">
        <v>24</v>
      </c>
      <c r="D27" s="64"/>
      <c r="E27" s="65"/>
      <c r="F27" s="65"/>
      <c r="G27" s="65">
        <v>1</v>
      </c>
      <c r="H27" s="65">
        <v>1</v>
      </c>
      <c r="I27" s="65">
        <v>1</v>
      </c>
      <c r="J27" s="65">
        <v>0.99</v>
      </c>
      <c r="K27" s="65">
        <v>0.99</v>
      </c>
      <c r="L27" s="65">
        <v>0.99</v>
      </c>
      <c r="M27" s="65">
        <v>1</v>
      </c>
      <c r="N27" s="65">
        <v>1</v>
      </c>
      <c r="O27" s="65">
        <v>1</v>
      </c>
      <c r="P27" s="65">
        <v>1</v>
      </c>
      <c r="Q27" s="65">
        <v>1</v>
      </c>
      <c r="R27" s="65">
        <v>1.01</v>
      </c>
      <c r="S27" s="65">
        <v>1.01</v>
      </c>
      <c r="T27" s="65">
        <v>1.01</v>
      </c>
      <c r="U27" s="65">
        <v>1.01</v>
      </c>
      <c r="V27" s="155">
        <v>1.02</v>
      </c>
      <c r="W27" s="66">
        <v>1.05</v>
      </c>
    </row>
    <row r="28" spans="2:23" x14ac:dyDescent="0.5">
      <c r="B28" s="78">
        <v>39539</v>
      </c>
      <c r="C28" s="80">
        <v>25</v>
      </c>
      <c r="D28" s="64"/>
      <c r="E28" s="65"/>
      <c r="F28" s="65"/>
      <c r="G28" s="65"/>
      <c r="H28" s="65">
        <v>1</v>
      </c>
      <c r="I28" s="65">
        <v>1</v>
      </c>
      <c r="J28" s="65">
        <v>0.99</v>
      </c>
      <c r="K28" s="65">
        <v>0.99</v>
      </c>
      <c r="L28" s="65">
        <v>0.99</v>
      </c>
      <c r="M28" s="65">
        <v>1</v>
      </c>
      <c r="N28" s="65">
        <v>1</v>
      </c>
      <c r="O28" s="65">
        <v>1</v>
      </c>
      <c r="P28" s="65">
        <v>1</v>
      </c>
      <c r="Q28" s="65">
        <v>1</v>
      </c>
      <c r="R28" s="65">
        <v>1.01</v>
      </c>
      <c r="S28" s="65">
        <v>1.01</v>
      </c>
      <c r="T28" s="65">
        <v>1.01</v>
      </c>
      <c r="U28" s="65">
        <v>1.01</v>
      </c>
      <c r="V28" s="155">
        <v>1.02</v>
      </c>
      <c r="W28" s="66">
        <v>1.05</v>
      </c>
    </row>
    <row r="29" spans="2:23" x14ac:dyDescent="0.5">
      <c r="B29" s="78">
        <v>39904</v>
      </c>
      <c r="C29" s="80">
        <v>26</v>
      </c>
      <c r="D29" s="64"/>
      <c r="E29" s="65"/>
      <c r="F29" s="65"/>
      <c r="G29" s="65"/>
      <c r="H29" s="65"/>
      <c r="I29" s="65">
        <v>1</v>
      </c>
      <c r="J29" s="65">
        <v>1</v>
      </c>
      <c r="K29" s="65">
        <v>1</v>
      </c>
      <c r="L29" s="65">
        <v>1</v>
      </c>
      <c r="M29" s="65">
        <v>1</v>
      </c>
      <c r="N29" s="65">
        <v>1</v>
      </c>
      <c r="O29" s="65">
        <v>1</v>
      </c>
      <c r="P29" s="65">
        <v>1</v>
      </c>
      <c r="Q29" s="65">
        <v>1.01</v>
      </c>
      <c r="R29" s="65">
        <v>1.01</v>
      </c>
      <c r="S29" s="65">
        <v>1.01</v>
      </c>
      <c r="T29" s="65">
        <v>1.01</v>
      </c>
      <c r="U29" s="65">
        <v>1.01</v>
      </c>
      <c r="V29" s="155">
        <v>1.02</v>
      </c>
      <c r="W29" s="66">
        <v>1.05</v>
      </c>
    </row>
    <row r="30" spans="2:23" x14ac:dyDescent="0.5">
      <c r="B30" s="78">
        <v>40269</v>
      </c>
      <c r="C30" s="80">
        <v>27</v>
      </c>
      <c r="D30" s="64"/>
      <c r="E30" s="65"/>
      <c r="F30" s="65"/>
      <c r="G30" s="65"/>
      <c r="H30" s="65"/>
      <c r="I30" s="65"/>
      <c r="J30" s="65">
        <v>1</v>
      </c>
      <c r="K30" s="65">
        <v>1</v>
      </c>
      <c r="L30" s="65">
        <v>1</v>
      </c>
      <c r="M30" s="65">
        <v>1</v>
      </c>
      <c r="N30" s="65">
        <v>1</v>
      </c>
      <c r="O30" s="65">
        <v>1.01</v>
      </c>
      <c r="P30" s="65">
        <v>1.01</v>
      </c>
      <c r="Q30" s="65">
        <v>1.01</v>
      </c>
      <c r="R30" s="65">
        <v>1.01</v>
      </c>
      <c r="S30" s="65">
        <v>1.01</v>
      </c>
      <c r="T30" s="65">
        <v>1.01</v>
      </c>
      <c r="U30" s="65">
        <v>1.01</v>
      </c>
      <c r="V30" s="155">
        <v>1.02</v>
      </c>
      <c r="W30" s="66">
        <v>1.05</v>
      </c>
    </row>
    <row r="31" spans="2:23" x14ac:dyDescent="0.5">
      <c r="B31" s="78">
        <v>40634</v>
      </c>
      <c r="C31" s="80">
        <v>28</v>
      </c>
      <c r="D31" s="64"/>
      <c r="E31" s="65"/>
      <c r="F31" s="65"/>
      <c r="G31" s="65"/>
      <c r="H31" s="65"/>
      <c r="I31" s="65"/>
      <c r="J31" s="65"/>
      <c r="K31" s="65">
        <v>1</v>
      </c>
      <c r="L31" s="65">
        <v>1</v>
      </c>
      <c r="M31" s="65">
        <v>1</v>
      </c>
      <c r="N31" s="65">
        <v>1.01</v>
      </c>
      <c r="O31" s="65">
        <v>1.01</v>
      </c>
      <c r="P31" s="65">
        <v>1.01</v>
      </c>
      <c r="Q31" s="65">
        <v>1.01</v>
      </c>
      <c r="R31" s="65">
        <v>1.01</v>
      </c>
      <c r="S31" s="65">
        <v>1.01</v>
      </c>
      <c r="T31" s="65">
        <v>1.01</v>
      </c>
      <c r="U31" s="65">
        <v>1.01</v>
      </c>
      <c r="V31" s="155">
        <v>1.02</v>
      </c>
      <c r="W31" s="66">
        <v>1.05</v>
      </c>
    </row>
    <row r="32" spans="2:23" x14ac:dyDescent="0.5">
      <c r="B32" s="78">
        <v>41000</v>
      </c>
      <c r="C32" s="80">
        <v>29</v>
      </c>
      <c r="D32" s="64"/>
      <c r="E32" s="65"/>
      <c r="F32" s="65"/>
      <c r="G32" s="65"/>
      <c r="H32" s="65"/>
      <c r="I32" s="65"/>
      <c r="J32" s="65"/>
      <c r="K32" s="65"/>
      <c r="L32" s="65">
        <v>1</v>
      </c>
      <c r="M32" s="65">
        <v>1</v>
      </c>
      <c r="N32" s="65">
        <v>1.01</v>
      </c>
      <c r="O32" s="65">
        <v>1.01</v>
      </c>
      <c r="P32" s="65">
        <v>1.01</v>
      </c>
      <c r="Q32" s="65">
        <v>1.01</v>
      </c>
      <c r="R32" s="65">
        <v>1.01</v>
      </c>
      <c r="S32" s="65">
        <v>1.01</v>
      </c>
      <c r="T32" s="65">
        <v>1.01</v>
      </c>
      <c r="U32" s="65">
        <v>1.01</v>
      </c>
      <c r="V32" s="155">
        <v>1.02</v>
      </c>
      <c r="W32" s="66">
        <v>1.05</v>
      </c>
    </row>
    <row r="33" spans="2:23" x14ac:dyDescent="0.5">
      <c r="B33" s="78">
        <v>41365</v>
      </c>
      <c r="C33" s="80">
        <v>30</v>
      </c>
      <c r="D33" s="64"/>
      <c r="E33" s="65"/>
      <c r="F33" s="65"/>
      <c r="G33" s="65"/>
      <c r="H33" s="65"/>
      <c r="I33" s="65"/>
      <c r="J33" s="65"/>
      <c r="K33" s="65"/>
      <c r="L33" s="65"/>
      <c r="M33" s="65">
        <v>1</v>
      </c>
      <c r="N33" s="65">
        <v>1.01</v>
      </c>
      <c r="O33" s="65">
        <v>1.01</v>
      </c>
      <c r="P33" s="65">
        <v>1.01</v>
      </c>
      <c r="Q33" s="65">
        <v>1.01</v>
      </c>
      <c r="R33" s="65">
        <v>1.01</v>
      </c>
      <c r="S33" s="65">
        <v>1.01</v>
      </c>
      <c r="T33" s="65">
        <v>1.01</v>
      </c>
      <c r="U33" s="65">
        <v>1.01</v>
      </c>
      <c r="V33" s="155">
        <v>1.02</v>
      </c>
      <c r="W33" s="66">
        <v>1.05</v>
      </c>
    </row>
    <row r="34" spans="2:23" x14ac:dyDescent="0.5">
      <c r="B34" s="78">
        <v>41730</v>
      </c>
      <c r="C34" s="80">
        <v>31</v>
      </c>
      <c r="D34" s="64"/>
      <c r="E34" s="65"/>
      <c r="F34" s="65"/>
      <c r="G34" s="65"/>
      <c r="H34" s="65"/>
      <c r="I34" s="65"/>
      <c r="J34" s="65"/>
      <c r="K34" s="65"/>
      <c r="L34" s="65"/>
      <c r="M34" s="65"/>
      <c r="N34" s="65">
        <v>1</v>
      </c>
      <c r="O34" s="65">
        <v>1.01</v>
      </c>
      <c r="P34" s="65">
        <v>1.01</v>
      </c>
      <c r="Q34" s="65">
        <v>1.01</v>
      </c>
      <c r="R34" s="65">
        <v>1.01</v>
      </c>
      <c r="S34" s="65">
        <v>1.01</v>
      </c>
      <c r="T34" s="65">
        <v>1.01</v>
      </c>
      <c r="U34" s="65">
        <v>1.01</v>
      </c>
      <c r="V34" s="155">
        <v>1.02</v>
      </c>
      <c r="W34" s="66">
        <v>1.05</v>
      </c>
    </row>
    <row r="35" spans="2:23" x14ac:dyDescent="0.5">
      <c r="B35" s="78">
        <v>42095</v>
      </c>
      <c r="C35" s="80">
        <v>32</v>
      </c>
      <c r="D35" s="64"/>
      <c r="E35" s="65"/>
      <c r="F35" s="65"/>
      <c r="G35" s="65"/>
      <c r="H35" s="65"/>
      <c r="I35" s="65"/>
      <c r="J35" s="65"/>
      <c r="K35" s="65"/>
      <c r="L35" s="65"/>
      <c r="M35" s="65"/>
      <c r="N35" s="65"/>
      <c r="O35" s="65">
        <v>1</v>
      </c>
      <c r="P35" s="65">
        <v>1</v>
      </c>
      <c r="Q35" s="65">
        <v>1</v>
      </c>
      <c r="R35" s="65">
        <v>1.01</v>
      </c>
      <c r="S35" s="65">
        <v>1.01</v>
      </c>
      <c r="T35" s="65">
        <v>1.01</v>
      </c>
      <c r="U35" s="65">
        <v>1.01</v>
      </c>
      <c r="V35" s="155">
        <v>1.02</v>
      </c>
      <c r="W35" s="66">
        <v>1.05</v>
      </c>
    </row>
    <row r="36" spans="2:23" x14ac:dyDescent="0.5">
      <c r="B36" s="78">
        <v>42461</v>
      </c>
      <c r="C36" s="80">
        <v>33</v>
      </c>
      <c r="D36" s="64"/>
      <c r="E36" s="65"/>
      <c r="F36" s="65"/>
      <c r="G36" s="65"/>
      <c r="H36" s="65"/>
      <c r="I36" s="65"/>
      <c r="J36" s="65"/>
      <c r="K36" s="65"/>
      <c r="L36" s="65"/>
      <c r="M36" s="65"/>
      <c r="N36" s="65"/>
      <c r="O36" s="65"/>
      <c r="P36" s="65">
        <v>1</v>
      </c>
      <c r="Q36" s="65">
        <v>1</v>
      </c>
      <c r="R36" s="65">
        <v>1</v>
      </c>
      <c r="S36" s="65">
        <v>1</v>
      </c>
      <c r="T36" s="65">
        <v>1</v>
      </c>
      <c r="U36" s="65">
        <v>1.01</v>
      </c>
      <c r="V36" s="155">
        <v>1.02</v>
      </c>
      <c r="W36" s="66">
        <v>1.04</v>
      </c>
    </row>
    <row r="37" spans="2:23" x14ac:dyDescent="0.5">
      <c r="B37" s="78">
        <v>42826</v>
      </c>
      <c r="C37" s="80">
        <v>34</v>
      </c>
      <c r="D37" s="64"/>
      <c r="E37" s="65"/>
      <c r="F37" s="65"/>
      <c r="G37" s="65"/>
      <c r="H37" s="65"/>
      <c r="I37" s="65"/>
      <c r="J37" s="65"/>
      <c r="K37" s="65"/>
      <c r="L37" s="65"/>
      <c r="M37" s="65"/>
      <c r="N37" s="65"/>
      <c r="O37" s="65"/>
      <c r="P37" s="65"/>
      <c r="Q37" s="65">
        <v>1</v>
      </c>
      <c r="R37" s="65">
        <v>1</v>
      </c>
      <c r="S37" s="65">
        <v>1</v>
      </c>
      <c r="T37" s="65">
        <v>1</v>
      </c>
      <c r="U37" s="65">
        <v>1</v>
      </c>
      <c r="V37" s="155">
        <v>1.01</v>
      </c>
      <c r="W37" s="66">
        <v>1.04</v>
      </c>
    </row>
    <row r="38" spans="2:23" x14ac:dyDescent="0.5">
      <c r="B38" s="78">
        <v>43191</v>
      </c>
      <c r="C38" s="80">
        <v>35</v>
      </c>
      <c r="D38" s="64"/>
      <c r="E38" s="65"/>
      <c r="F38" s="65"/>
      <c r="G38" s="65"/>
      <c r="H38" s="65"/>
      <c r="I38" s="65"/>
      <c r="J38" s="65"/>
      <c r="K38" s="65"/>
      <c r="L38" s="65"/>
      <c r="M38" s="65"/>
      <c r="N38" s="65"/>
      <c r="O38" s="65"/>
      <c r="P38" s="65"/>
      <c r="Q38" s="65"/>
      <c r="R38" s="65">
        <v>1</v>
      </c>
      <c r="S38" s="65">
        <v>1</v>
      </c>
      <c r="T38" s="65">
        <v>1</v>
      </c>
      <c r="U38" s="65">
        <v>1</v>
      </c>
      <c r="V38" s="155">
        <v>1.01</v>
      </c>
      <c r="W38" s="66">
        <v>1.04</v>
      </c>
    </row>
    <row r="39" spans="2:23" x14ac:dyDescent="0.5">
      <c r="B39" s="78">
        <v>43556</v>
      </c>
      <c r="C39" s="80">
        <v>36</v>
      </c>
      <c r="D39" s="64"/>
      <c r="E39" s="65"/>
      <c r="F39" s="65"/>
      <c r="G39" s="65"/>
      <c r="H39" s="65"/>
      <c r="I39" s="65"/>
      <c r="J39" s="65"/>
      <c r="K39" s="65"/>
      <c r="L39" s="65"/>
      <c r="M39" s="65"/>
      <c r="N39" s="65"/>
      <c r="O39" s="65"/>
      <c r="P39" s="65"/>
      <c r="Q39" s="65"/>
      <c r="R39" s="65"/>
      <c r="S39" s="65">
        <v>1</v>
      </c>
      <c r="T39" s="65">
        <v>1</v>
      </c>
      <c r="U39" s="65">
        <v>1</v>
      </c>
      <c r="V39" s="155">
        <v>1.01</v>
      </c>
      <c r="W39" s="66">
        <v>1.04</v>
      </c>
    </row>
    <row r="40" spans="2:23" x14ac:dyDescent="0.5">
      <c r="B40" s="78">
        <v>43922</v>
      </c>
      <c r="C40" s="80">
        <v>37</v>
      </c>
      <c r="D40" s="64"/>
      <c r="E40" s="65"/>
      <c r="F40" s="65"/>
      <c r="G40" s="65"/>
      <c r="H40" s="65"/>
      <c r="I40" s="65"/>
      <c r="J40" s="65"/>
      <c r="K40" s="65"/>
      <c r="L40" s="65"/>
      <c r="M40" s="65"/>
      <c r="N40" s="65"/>
      <c r="O40" s="65"/>
      <c r="P40" s="65"/>
      <c r="Q40" s="65"/>
      <c r="R40" s="65"/>
      <c r="S40" s="65"/>
      <c r="T40" s="65">
        <v>1</v>
      </c>
      <c r="U40" s="65">
        <v>1</v>
      </c>
      <c r="V40" s="155">
        <v>1.01</v>
      </c>
      <c r="W40" s="66">
        <v>1.04</v>
      </c>
    </row>
    <row r="41" spans="2:23" x14ac:dyDescent="0.5">
      <c r="B41" s="78">
        <v>44287</v>
      </c>
      <c r="C41" s="80">
        <v>38</v>
      </c>
      <c r="D41" s="64"/>
      <c r="E41" s="65"/>
      <c r="F41" s="65"/>
      <c r="G41" s="65"/>
      <c r="H41" s="65"/>
      <c r="I41" s="65"/>
      <c r="J41" s="65"/>
      <c r="K41" s="65"/>
      <c r="L41" s="65"/>
      <c r="M41" s="65"/>
      <c r="N41" s="65"/>
      <c r="O41" s="65"/>
      <c r="P41" s="65"/>
      <c r="Q41" s="65"/>
      <c r="R41" s="65"/>
      <c r="S41" s="65"/>
      <c r="T41" s="65"/>
      <c r="U41" s="65">
        <v>1</v>
      </c>
      <c r="V41" s="155">
        <v>1.01</v>
      </c>
      <c r="W41" s="66">
        <v>1.04</v>
      </c>
    </row>
    <row r="42" spans="2:23" x14ac:dyDescent="0.5">
      <c r="B42" s="78">
        <v>44652</v>
      </c>
      <c r="C42" s="80">
        <v>39</v>
      </c>
      <c r="D42" s="64"/>
      <c r="E42" s="65"/>
      <c r="F42" s="65"/>
      <c r="G42" s="65"/>
      <c r="H42" s="65"/>
      <c r="I42" s="65"/>
      <c r="J42" s="65"/>
      <c r="K42" s="65"/>
      <c r="L42" s="65"/>
      <c r="M42" s="65"/>
      <c r="N42" s="65"/>
      <c r="O42" s="65"/>
      <c r="P42" s="65"/>
      <c r="Q42" s="65"/>
      <c r="R42" s="65"/>
      <c r="S42" s="65"/>
      <c r="T42" s="65"/>
      <c r="U42" s="65"/>
      <c r="V42" s="155">
        <v>1.01</v>
      </c>
      <c r="W42" s="66">
        <v>1.04</v>
      </c>
    </row>
    <row r="43" spans="2:23" x14ac:dyDescent="0.5">
      <c r="B43" s="78">
        <v>45017</v>
      </c>
      <c r="C43" s="80">
        <v>40</v>
      </c>
      <c r="D43" s="64"/>
      <c r="E43" s="65"/>
      <c r="F43" s="65"/>
      <c r="G43" s="65"/>
      <c r="H43" s="65"/>
      <c r="I43" s="65"/>
      <c r="J43" s="65"/>
      <c r="K43" s="65"/>
      <c r="L43" s="65"/>
      <c r="M43" s="65"/>
      <c r="N43" s="65"/>
      <c r="O43" s="65"/>
      <c r="P43" s="65"/>
      <c r="Q43" s="65"/>
      <c r="R43" s="65"/>
      <c r="S43" s="65"/>
      <c r="T43" s="65"/>
      <c r="U43" s="65"/>
      <c r="V43" s="155"/>
      <c r="W43" s="66">
        <v>1.03</v>
      </c>
    </row>
    <row r="44" spans="2:23" x14ac:dyDescent="0.5">
      <c r="B44" s="79"/>
      <c r="C44" s="79"/>
      <c r="D44" s="67"/>
      <c r="E44" s="68"/>
      <c r="F44" s="68"/>
      <c r="G44" s="68"/>
      <c r="H44" s="68"/>
      <c r="I44" s="68"/>
      <c r="J44" s="68"/>
      <c r="K44" s="68"/>
      <c r="L44" s="68"/>
      <c r="M44" s="68"/>
      <c r="N44" s="68"/>
      <c r="O44" s="68"/>
      <c r="P44" s="68"/>
      <c r="Q44" s="68"/>
      <c r="R44" s="68"/>
      <c r="S44" s="68"/>
      <c r="T44" s="68"/>
      <c r="U44" s="68"/>
      <c r="V44" s="156"/>
      <c r="W44" s="69"/>
    </row>
  </sheetData>
  <phoneticPr fontId="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S34"/>
  <sheetViews>
    <sheetView showGridLines="0" topLeftCell="R1" workbookViewId="0">
      <selection activeCell="Z45" sqref="Z45"/>
    </sheetView>
  </sheetViews>
  <sheetFormatPr defaultRowHeight="16.5" x14ac:dyDescent="0.5"/>
  <cols>
    <col min="3" max="3" width="12.36328125" customWidth="1"/>
  </cols>
  <sheetData>
    <row r="2" spans="2:45" ht="30" x14ac:dyDescent="0.5">
      <c r="B2" s="60"/>
      <c r="C2" s="91" t="s">
        <v>159</v>
      </c>
      <c r="D2" s="70">
        <v>31809</v>
      </c>
      <c r="E2" s="71">
        <v>31868</v>
      </c>
      <c r="F2" s="71">
        <v>32234</v>
      </c>
      <c r="G2" s="71">
        <v>32599</v>
      </c>
      <c r="H2" s="71">
        <v>32964</v>
      </c>
      <c r="I2" s="71">
        <v>33329</v>
      </c>
      <c r="J2" s="71">
        <v>33512</v>
      </c>
      <c r="K2" s="71">
        <v>33695</v>
      </c>
      <c r="L2" s="71">
        <v>34060</v>
      </c>
      <c r="M2" s="71">
        <v>34425</v>
      </c>
      <c r="N2" s="71">
        <v>34790</v>
      </c>
      <c r="O2" s="71">
        <v>34912</v>
      </c>
      <c r="P2" s="71">
        <v>35156</v>
      </c>
      <c r="Q2" s="71">
        <v>35521</v>
      </c>
      <c r="R2" s="71">
        <v>35886</v>
      </c>
      <c r="S2" s="71">
        <v>36251</v>
      </c>
      <c r="T2" s="71">
        <v>36617</v>
      </c>
      <c r="U2" s="71">
        <v>36982</v>
      </c>
      <c r="V2" s="71">
        <v>37347</v>
      </c>
      <c r="W2" s="71">
        <v>37712</v>
      </c>
      <c r="X2" s="71">
        <v>38078</v>
      </c>
      <c r="Y2" s="71">
        <v>38443</v>
      </c>
      <c r="Z2" s="71">
        <v>38808</v>
      </c>
      <c r="AA2" s="71">
        <v>39173</v>
      </c>
      <c r="AB2" s="71">
        <v>39539</v>
      </c>
      <c r="AC2" s="71">
        <v>39904</v>
      </c>
      <c r="AD2" s="71">
        <v>40269</v>
      </c>
      <c r="AE2" s="71">
        <v>40634</v>
      </c>
      <c r="AF2" s="71">
        <v>41000</v>
      </c>
      <c r="AG2" s="71">
        <v>41365</v>
      </c>
      <c r="AH2" s="71">
        <v>41730</v>
      </c>
      <c r="AI2" s="71">
        <v>42095</v>
      </c>
      <c r="AJ2" s="71">
        <v>42461</v>
      </c>
      <c r="AK2" s="71">
        <v>42826</v>
      </c>
      <c r="AL2" s="71">
        <v>43191</v>
      </c>
      <c r="AM2" s="71">
        <v>43556</v>
      </c>
      <c r="AN2" s="71">
        <v>43922</v>
      </c>
      <c r="AO2" s="71">
        <v>44287</v>
      </c>
      <c r="AP2" s="71">
        <v>44652</v>
      </c>
      <c r="AQ2" s="71">
        <v>45017</v>
      </c>
      <c r="AR2" s="153">
        <v>45383</v>
      </c>
      <c r="AS2" s="72">
        <v>45748</v>
      </c>
    </row>
    <row r="3" spans="2:45" ht="73.5" customHeight="1" x14ac:dyDescent="0.5">
      <c r="B3" s="77" t="s">
        <v>158</v>
      </c>
      <c r="C3" s="88"/>
      <c r="D3" s="73">
        <v>1</v>
      </c>
      <c r="E3" s="74">
        <v>2</v>
      </c>
      <c r="F3" s="74">
        <v>3</v>
      </c>
      <c r="G3" s="74">
        <v>4</v>
      </c>
      <c r="H3" s="74">
        <v>5</v>
      </c>
      <c r="I3" s="74">
        <v>6</v>
      </c>
      <c r="J3" s="74">
        <v>7</v>
      </c>
      <c r="K3" s="74">
        <v>8</v>
      </c>
      <c r="L3" s="74">
        <v>9</v>
      </c>
      <c r="M3" s="74">
        <v>10</v>
      </c>
      <c r="N3" s="74">
        <v>11</v>
      </c>
      <c r="O3" s="74">
        <v>12</v>
      </c>
      <c r="P3" s="74">
        <v>13</v>
      </c>
      <c r="Q3" s="74">
        <v>14</v>
      </c>
      <c r="R3" s="74">
        <v>15</v>
      </c>
      <c r="S3" s="74">
        <v>16</v>
      </c>
      <c r="T3" s="74">
        <v>17</v>
      </c>
      <c r="U3" s="74">
        <v>18</v>
      </c>
      <c r="V3" s="74">
        <v>19</v>
      </c>
      <c r="W3" s="74">
        <v>20</v>
      </c>
      <c r="X3" s="74">
        <v>21</v>
      </c>
      <c r="Y3" s="74">
        <v>22</v>
      </c>
      <c r="Z3" s="74">
        <v>23</v>
      </c>
      <c r="AA3" s="74">
        <v>24</v>
      </c>
      <c r="AB3" s="74">
        <v>25</v>
      </c>
      <c r="AC3" s="74">
        <v>26</v>
      </c>
      <c r="AD3" s="74">
        <v>27</v>
      </c>
      <c r="AE3" s="74">
        <v>28</v>
      </c>
      <c r="AF3" s="74">
        <v>29</v>
      </c>
      <c r="AG3" s="74">
        <v>30</v>
      </c>
      <c r="AH3" s="74">
        <v>31</v>
      </c>
      <c r="AI3" s="74">
        <v>32</v>
      </c>
      <c r="AJ3" s="74">
        <v>33</v>
      </c>
      <c r="AK3" s="74">
        <v>34</v>
      </c>
      <c r="AL3" s="74">
        <v>35</v>
      </c>
      <c r="AM3" s="74">
        <v>36</v>
      </c>
      <c r="AN3" s="74">
        <v>37</v>
      </c>
      <c r="AO3" s="74">
        <v>38</v>
      </c>
      <c r="AP3" s="74">
        <v>39</v>
      </c>
      <c r="AQ3" s="74">
        <v>40</v>
      </c>
      <c r="AR3" s="154">
        <v>41</v>
      </c>
      <c r="AS3" s="75">
        <v>42</v>
      </c>
    </row>
    <row r="4" spans="2:45" x14ac:dyDescent="0.5">
      <c r="B4" s="89">
        <v>0</v>
      </c>
      <c r="C4" s="89">
        <v>1</v>
      </c>
      <c r="D4" s="92">
        <v>9894</v>
      </c>
      <c r="E4" s="93">
        <v>10123</v>
      </c>
      <c r="F4" s="93">
        <v>10290</v>
      </c>
      <c r="G4" s="93">
        <v>10621</v>
      </c>
      <c r="H4" s="93">
        <v>11082</v>
      </c>
      <c r="I4" s="93">
        <v>11688</v>
      </c>
      <c r="J4" s="93">
        <v>11688</v>
      </c>
      <c r="K4" s="93">
        <v>12229</v>
      </c>
      <c r="L4" s="93">
        <v>12786</v>
      </c>
      <c r="M4" s="93">
        <v>12786</v>
      </c>
      <c r="N4" s="93">
        <v>12828</v>
      </c>
      <c r="O4" s="93">
        <v>12828</v>
      </c>
      <c r="P4" s="93">
        <v>13050</v>
      </c>
      <c r="Q4" s="93">
        <v>13269</v>
      </c>
      <c r="R4" s="93">
        <v>13452</v>
      </c>
      <c r="S4" s="93">
        <v>13686</v>
      </c>
      <c r="T4" s="93">
        <v>13407</v>
      </c>
      <c r="U4" s="93">
        <v>13361</v>
      </c>
      <c r="V4" s="93">
        <v>13408</v>
      </c>
      <c r="W4" s="93">
        <v>13246</v>
      </c>
      <c r="X4" s="93">
        <v>13158</v>
      </c>
      <c r="Y4" s="93">
        <v>13301</v>
      </c>
      <c r="Z4" s="93">
        <v>13246</v>
      </c>
      <c r="AA4" s="93">
        <v>13467</v>
      </c>
      <c r="AB4" s="93">
        <v>13511</v>
      </c>
      <c r="AC4" s="93">
        <v>13379</v>
      </c>
      <c r="AD4" s="93">
        <v>13255</v>
      </c>
      <c r="AE4" s="93">
        <v>12750</v>
      </c>
      <c r="AF4" s="93">
        <v>12954</v>
      </c>
      <c r="AG4" s="93">
        <v>12935</v>
      </c>
      <c r="AH4" s="93">
        <v>13040</v>
      </c>
      <c r="AI4" s="93">
        <v>13005</v>
      </c>
      <c r="AJ4" s="93">
        <v>13207</v>
      </c>
      <c r="AK4" s="93">
        <v>13287</v>
      </c>
      <c r="AL4" s="93">
        <v>13284</v>
      </c>
      <c r="AM4" s="93">
        <v>13285</v>
      </c>
      <c r="AN4" s="93">
        <v>13342</v>
      </c>
      <c r="AO4" s="93">
        <v>13384</v>
      </c>
      <c r="AP4" s="93">
        <v>12957</v>
      </c>
      <c r="AQ4" s="93">
        <v>13207</v>
      </c>
      <c r="AR4" s="157">
        <v>13442</v>
      </c>
      <c r="AS4" s="94">
        <v>13975</v>
      </c>
    </row>
    <row r="5" spans="2:45" x14ac:dyDescent="0.5">
      <c r="B5" s="80">
        <v>20</v>
      </c>
      <c r="C5" s="80">
        <v>2</v>
      </c>
      <c r="D5" s="95">
        <v>9894</v>
      </c>
      <c r="E5" s="96">
        <v>10123</v>
      </c>
      <c r="F5" s="96">
        <v>10290</v>
      </c>
      <c r="G5" s="96">
        <v>10621</v>
      </c>
      <c r="H5" s="96">
        <v>11082</v>
      </c>
      <c r="I5" s="96">
        <v>11688</v>
      </c>
      <c r="J5" s="96">
        <v>11688</v>
      </c>
      <c r="K5" s="96">
        <v>12229</v>
      </c>
      <c r="L5" s="96">
        <v>12786</v>
      </c>
      <c r="M5" s="96">
        <v>12786</v>
      </c>
      <c r="N5" s="96">
        <v>12828</v>
      </c>
      <c r="O5" s="96">
        <v>12828</v>
      </c>
      <c r="P5" s="96">
        <v>13050</v>
      </c>
      <c r="Q5" s="96">
        <v>13269</v>
      </c>
      <c r="R5" s="96">
        <v>13452</v>
      </c>
      <c r="S5" s="96">
        <v>13686</v>
      </c>
      <c r="T5" s="96">
        <v>13407</v>
      </c>
      <c r="U5" s="96">
        <v>13361</v>
      </c>
      <c r="V5" s="96">
        <v>13408</v>
      </c>
      <c r="W5" s="96">
        <v>13246</v>
      </c>
      <c r="X5" s="96">
        <v>13158</v>
      </c>
      <c r="Y5" s="96">
        <v>13301</v>
      </c>
      <c r="Z5" s="96">
        <v>13246</v>
      </c>
      <c r="AA5" s="96">
        <v>13467</v>
      </c>
      <c r="AB5" s="96">
        <v>13511</v>
      </c>
      <c r="AC5" s="96">
        <v>13379</v>
      </c>
      <c r="AD5" s="96">
        <v>13255</v>
      </c>
      <c r="AE5" s="96">
        <v>12750</v>
      </c>
      <c r="AF5" s="96">
        <v>12954</v>
      </c>
      <c r="AG5" s="96">
        <v>12935</v>
      </c>
      <c r="AH5" s="96">
        <v>13040</v>
      </c>
      <c r="AI5" s="96">
        <v>13005</v>
      </c>
      <c r="AJ5" s="96">
        <v>13207</v>
      </c>
      <c r="AK5" s="96">
        <v>13287</v>
      </c>
      <c r="AL5" s="96">
        <v>13284</v>
      </c>
      <c r="AM5" s="96">
        <v>13285</v>
      </c>
      <c r="AN5" s="96">
        <v>13342</v>
      </c>
      <c r="AO5" s="96">
        <v>13384</v>
      </c>
      <c r="AP5" s="96">
        <v>12957</v>
      </c>
      <c r="AQ5" s="96">
        <v>13207</v>
      </c>
      <c r="AR5" s="158">
        <v>13442</v>
      </c>
      <c r="AS5" s="97">
        <v>13975</v>
      </c>
    </row>
    <row r="6" spans="2:45" x14ac:dyDescent="0.5">
      <c r="B6" s="80">
        <v>25</v>
      </c>
      <c r="C6" s="80">
        <v>3</v>
      </c>
      <c r="D6" s="95">
        <v>10329</v>
      </c>
      <c r="E6" s="96">
        <v>10568</v>
      </c>
      <c r="F6" s="96">
        <v>10720</v>
      </c>
      <c r="G6" s="96">
        <v>11022</v>
      </c>
      <c r="H6" s="96">
        <v>11540</v>
      </c>
      <c r="I6" s="96">
        <v>11920</v>
      </c>
      <c r="J6" s="96">
        <v>11920</v>
      </c>
      <c r="K6" s="96">
        <v>12748</v>
      </c>
      <c r="L6" s="96">
        <v>13180</v>
      </c>
      <c r="M6" s="96">
        <v>13368</v>
      </c>
      <c r="N6" s="96">
        <v>13368</v>
      </c>
      <c r="O6" s="96">
        <v>13368</v>
      </c>
      <c r="P6" s="96">
        <v>13468</v>
      </c>
      <c r="Q6" s="96">
        <v>13642</v>
      </c>
      <c r="R6" s="96">
        <v>13687</v>
      </c>
      <c r="S6" s="96">
        <v>13984</v>
      </c>
      <c r="T6" s="96">
        <v>13839</v>
      </c>
      <c r="U6" s="96">
        <v>13405</v>
      </c>
      <c r="V6" s="96">
        <v>13442</v>
      </c>
      <c r="W6" s="96">
        <v>13246</v>
      </c>
      <c r="X6" s="96">
        <v>13158</v>
      </c>
      <c r="Y6" s="96">
        <v>13367</v>
      </c>
      <c r="Z6" s="96">
        <v>13246</v>
      </c>
      <c r="AA6" s="96">
        <v>13467</v>
      </c>
      <c r="AB6" s="96">
        <v>13721</v>
      </c>
      <c r="AC6" s="96">
        <v>13599</v>
      </c>
      <c r="AD6" s="96">
        <v>13837</v>
      </c>
      <c r="AE6" s="96">
        <v>13028</v>
      </c>
      <c r="AF6" s="96">
        <v>13090</v>
      </c>
      <c r="AG6" s="96">
        <v>13634</v>
      </c>
      <c r="AH6" s="96">
        <v>13447</v>
      </c>
      <c r="AI6" s="96">
        <v>13573</v>
      </c>
      <c r="AJ6" s="96">
        <v>13589</v>
      </c>
      <c r="AK6" s="96">
        <v>13958</v>
      </c>
      <c r="AL6" s="96">
        <v>14255</v>
      </c>
      <c r="AM6" s="96">
        <v>14249</v>
      </c>
      <c r="AN6" s="96">
        <v>14157</v>
      </c>
      <c r="AO6" s="96">
        <v>14322</v>
      </c>
      <c r="AP6" s="96">
        <v>13985</v>
      </c>
      <c r="AQ6" s="96">
        <v>14410</v>
      </c>
      <c r="AR6" s="158">
        <v>14842</v>
      </c>
      <c r="AS6" s="97">
        <v>15237</v>
      </c>
    </row>
    <row r="7" spans="2:45" x14ac:dyDescent="0.5">
      <c r="B7" s="80">
        <v>30</v>
      </c>
      <c r="C7" s="80">
        <v>4</v>
      </c>
      <c r="D7" s="95">
        <v>12659</v>
      </c>
      <c r="E7" s="96">
        <v>12952</v>
      </c>
      <c r="F7" s="96">
        <v>13009</v>
      </c>
      <c r="G7" s="96">
        <v>13269</v>
      </c>
      <c r="H7" s="96">
        <v>14005</v>
      </c>
      <c r="I7" s="96">
        <v>14732</v>
      </c>
      <c r="J7" s="96">
        <v>14732</v>
      </c>
      <c r="K7" s="96">
        <v>15404</v>
      </c>
      <c r="L7" s="96">
        <v>15977</v>
      </c>
      <c r="M7" s="96">
        <v>16135</v>
      </c>
      <c r="N7" s="96">
        <v>16135</v>
      </c>
      <c r="O7" s="96">
        <v>16135</v>
      </c>
      <c r="P7" s="96">
        <v>16299</v>
      </c>
      <c r="Q7" s="96">
        <v>16478</v>
      </c>
      <c r="R7" s="96">
        <v>16847</v>
      </c>
      <c r="S7" s="96">
        <v>17089</v>
      </c>
      <c r="T7" s="96">
        <v>17058</v>
      </c>
      <c r="U7" s="96">
        <v>16845</v>
      </c>
      <c r="V7" s="96">
        <v>16585</v>
      </c>
      <c r="W7" s="96">
        <v>16177</v>
      </c>
      <c r="X7" s="96">
        <v>16212</v>
      </c>
      <c r="Y7" s="96">
        <v>16562</v>
      </c>
      <c r="Z7" s="96">
        <v>16161</v>
      </c>
      <c r="AA7" s="96">
        <v>16245</v>
      </c>
      <c r="AB7" s="96">
        <v>16392</v>
      </c>
      <c r="AC7" s="96">
        <v>16549</v>
      </c>
      <c r="AD7" s="96">
        <v>16712</v>
      </c>
      <c r="AE7" s="96">
        <v>16028</v>
      </c>
      <c r="AF7" s="96">
        <v>15944</v>
      </c>
      <c r="AG7" s="96">
        <v>16130</v>
      </c>
      <c r="AH7" s="96">
        <v>16281</v>
      </c>
      <c r="AI7" s="96">
        <v>16192</v>
      </c>
      <c r="AJ7" s="96">
        <v>16312</v>
      </c>
      <c r="AK7" s="96">
        <v>16456</v>
      </c>
      <c r="AL7" s="96">
        <v>17353</v>
      </c>
      <c r="AM7" s="96">
        <v>17285</v>
      </c>
      <c r="AN7" s="96">
        <v>17104</v>
      </c>
      <c r="AO7" s="96">
        <v>17163</v>
      </c>
      <c r="AP7" s="96">
        <v>16696</v>
      </c>
      <c r="AQ7" s="96">
        <v>17067</v>
      </c>
      <c r="AR7" s="158">
        <v>17619</v>
      </c>
      <c r="AS7" s="97">
        <v>18016</v>
      </c>
    </row>
    <row r="8" spans="2:45" x14ac:dyDescent="0.5">
      <c r="B8" s="80">
        <v>35</v>
      </c>
      <c r="C8" s="80">
        <v>5</v>
      </c>
      <c r="D8" s="95">
        <v>14471</v>
      </c>
      <c r="E8" s="96">
        <v>14806</v>
      </c>
      <c r="F8" s="96">
        <v>15082</v>
      </c>
      <c r="G8" s="96">
        <v>15512</v>
      </c>
      <c r="H8" s="96">
        <v>16154</v>
      </c>
      <c r="I8" s="96">
        <v>16863</v>
      </c>
      <c r="J8" s="96">
        <v>16863</v>
      </c>
      <c r="K8" s="96">
        <v>17857</v>
      </c>
      <c r="L8" s="96">
        <v>18178</v>
      </c>
      <c r="M8" s="96">
        <v>18271</v>
      </c>
      <c r="N8" s="96">
        <v>18271</v>
      </c>
      <c r="O8" s="96">
        <v>18271</v>
      </c>
      <c r="P8" s="96">
        <v>18730</v>
      </c>
      <c r="Q8" s="96">
        <v>19105</v>
      </c>
      <c r="R8" s="96">
        <v>19339</v>
      </c>
      <c r="S8" s="96">
        <v>19440</v>
      </c>
      <c r="T8" s="96">
        <v>19583</v>
      </c>
      <c r="U8" s="96">
        <v>19349</v>
      </c>
      <c r="V8" s="96">
        <v>19380</v>
      </c>
      <c r="W8" s="96">
        <v>19158</v>
      </c>
      <c r="X8" s="96">
        <v>19035</v>
      </c>
      <c r="Y8" s="96">
        <v>19553</v>
      </c>
      <c r="Z8" s="96">
        <v>19473</v>
      </c>
      <c r="AA8" s="96">
        <v>20084</v>
      </c>
      <c r="AB8" s="96">
        <v>20072</v>
      </c>
      <c r="AC8" s="96">
        <v>19703</v>
      </c>
      <c r="AD8" s="96">
        <v>19454</v>
      </c>
      <c r="AE8" s="96">
        <v>18500</v>
      </c>
      <c r="AF8" s="96">
        <v>18498</v>
      </c>
      <c r="AG8" s="96">
        <v>18535</v>
      </c>
      <c r="AH8" s="96">
        <v>18834</v>
      </c>
      <c r="AI8" s="96">
        <v>18680</v>
      </c>
      <c r="AJ8" s="96">
        <v>18803</v>
      </c>
      <c r="AK8" s="96">
        <v>19157</v>
      </c>
      <c r="AL8" s="96">
        <v>19286</v>
      </c>
      <c r="AM8" s="96">
        <v>19052</v>
      </c>
      <c r="AN8" s="96">
        <v>19320</v>
      </c>
      <c r="AO8" s="96">
        <v>19407</v>
      </c>
      <c r="AP8" s="96">
        <v>19689</v>
      </c>
      <c r="AQ8" s="96">
        <v>19457</v>
      </c>
      <c r="AR8" s="158">
        <v>20649</v>
      </c>
      <c r="AS8" s="97">
        <v>20864</v>
      </c>
    </row>
    <row r="9" spans="2:45" x14ac:dyDescent="0.5">
      <c r="B9" s="80">
        <v>40</v>
      </c>
      <c r="C9" s="80">
        <v>6</v>
      </c>
      <c r="D9" s="95">
        <v>16175</v>
      </c>
      <c r="E9" s="96">
        <v>16549</v>
      </c>
      <c r="F9" s="96">
        <v>16886</v>
      </c>
      <c r="G9" s="96">
        <v>17363</v>
      </c>
      <c r="H9" s="96">
        <v>17832</v>
      </c>
      <c r="I9" s="96">
        <v>18706</v>
      </c>
      <c r="J9" s="96">
        <v>18706</v>
      </c>
      <c r="K9" s="96">
        <v>19670</v>
      </c>
      <c r="L9" s="96">
        <v>20034</v>
      </c>
      <c r="M9" s="96">
        <v>20669</v>
      </c>
      <c r="N9" s="96">
        <v>20669</v>
      </c>
      <c r="O9" s="96">
        <v>20669</v>
      </c>
      <c r="P9" s="96">
        <v>21111</v>
      </c>
      <c r="Q9" s="96">
        <v>21297</v>
      </c>
      <c r="R9" s="96">
        <v>21503</v>
      </c>
      <c r="S9" s="96">
        <v>21666</v>
      </c>
      <c r="T9" s="96">
        <v>21747</v>
      </c>
      <c r="U9" s="96">
        <v>21686</v>
      </c>
      <c r="V9" s="96">
        <v>21668</v>
      </c>
      <c r="W9" s="96">
        <v>21289</v>
      </c>
      <c r="X9" s="96">
        <v>21484</v>
      </c>
      <c r="Y9" s="96">
        <v>21926</v>
      </c>
      <c r="Z9" s="96">
        <v>21625</v>
      </c>
      <c r="AA9" s="96">
        <v>22591</v>
      </c>
      <c r="AB9" s="96">
        <v>22646</v>
      </c>
      <c r="AC9" s="96">
        <v>23141</v>
      </c>
      <c r="AD9" s="96">
        <v>22362</v>
      </c>
      <c r="AE9" s="96">
        <v>22065</v>
      </c>
      <c r="AF9" s="96">
        <v>21685</v>
      </c>
      <c r="AG9" s="96">
        <v>21911</v>
      </c>
      <c r="AH9" s="96">
        <v>21784</v>
      </c>
      <c r="AI9" s="96">
        <v>21472</v>
      </c>
      <c r="AJ9" s="96">
        <v>21355</v>
      </c>
      <c r="AK9" s="96">
        <v>21279</v>
      </c>
      <c r="AL9" s="96">
        <v>21393</v>
      </c>
      <c r="AM9" s="96">
        <v>21399</v>
      </c>
      <c r="AN9" s="96">
        <v>21235</v>
      </c>
      <c r="AO9" s="96">
        <v>21601</v>
      </c>
      <c r="AP9" s="96">
        <v>21505</v>
      </c>
      <c r="AQ9" s="96">
        <v>21258</v>
      </c>
      <c r="AR9" s="158">
        <v>21971</v>
      </c>
      <c r="AS9" s="97">
        <v>22564</v>
      </c>
    </row>
    <row r="10" spans="2:45" x14ac:dyDescent="0.5">
      <c r="B10" s="80">
        <v>45</v>
      </c>
      <c r="C10" s="80">
        <v>7</v>
      </c>
      <c r="D10" s="95">
        <v>17640</v>
      </c>
      <c r="E10" s="96">
        <v>18048</v>
      </c>
      <c r="F10" s="96">
        <v>18360</v>
      </c>
      <c r="G10" s="96">
        <v>18897</v>
      </c>
      <c r="H10" s="96">
        <v>19610</v>
      </c>
      <c r="I10" s="96">
        <v>20896</v>
      </c>
      <c r="J10" s="96">
        <v>20896</v>
      </c>
      <c r="K10" s="96">
        <v>21847</v>
      </c>
      <c r="L10" s="96">
        <v>22426</v>
      </c>
      <c r="M10" s="96">
        <v>22556</v>
      </c>
      <c r="N10" s="96">
        <v>22568</v>
      </c>
      <c r="O10" s="96">
        <v>22568</v>
      </c>
      <c r="P10" s="96">
        <v>22781</v>
      </c>
      <c r="Q10" s="96">
        <v>22909</v>
      </c>
      <c r="R10" s="96">
        <v>23003</v>
      </c>
      <c r="S10" s="96">
        <v>23013</v>
      </c>
      <c r="T10" s="96">
        <v>22872</v>
      </c>
      <c r="U10" s="96">
        <v>22836</v>
      </c>
      <c r="V10" s="96">
        <v>22681</v>
      </c>
      <c r="W10" s="96">
        <v>22484</v>
      </c>
      <c r="X10" s="96">
        <v>22600</v>
      </c>
      <c r="Y10" s="96">
        <v>23184</v>
      </c>
      <c r="Z10" s="96">
        <v>23122</v>
      </c>
      <c r="AA10" s="96">
        <v>23941</v>
      </c>
      <c r="AB10" s="96">
        <v>24157</v>
      </c>
      <c r="AC10" s="96">
        <v>24581</v>
      </c>
      <c r="AD10" s="96">
        <v>23916</v>
      </c>
      <c r="AE10" s="96">
        <v>23750</v>
      </c>
      <c r="AF10" s="96">
        <v>23524</v>
      </c>
      <c r="AG10" s="96">
        <v>24455</v>
      </c>
      <c r="AH10" s="96">
        <v>24532</v>
      </c>
      <c r="AI10" s="96">
        <v>23984</v>
      </c>
      <c r="AJ10" s="96">
        <v>23924</v>
      </c>
      <c r="AK10" s="96">
        <v>24269</v>
      </c>
      <c r="AL10" s="96">
        <v>23905</v>
      </c>
      <c r="AM10" s="96">
        <v>23304</v>
      </c>
      <c r="AN10" s="96">
        <v>23266</v>
      </c>
      <c r="AO10" s="96">
        <v>22760</v>
      </c>
      <c r="AP10" s="96">
        <v>22898</v>
      </c>
      <c r="AQ10" s="96">
        <v>22444</v>
      </c>
      <c r="AR10" s="158">
        <v>22886</v>
      </c>
      <c r="AS10" s="97">
        <v>23666</v>
      </c>
    </row>
    <row r="11" spans="2:45" x14ac:dyDescent="0.5">
      <c r="B11" s="80">
        <v>50</v>
      </c>
      <c r="C11" s="80">
        <v>8</v>
      </c>
      <c r="D11" s="95">
        <v>18326</v>
      </c>
      <c r="E11" s="96">
        <v>18750</v>
      </c>
      <c r="F11" s="96">
        <v>19133</v>
      </c>
      <c r="G11" s="96">
        <v>19631</v>
      </c>
      <c r="H11" s="96">
        <v>20684</v>
      </c>
      <c r="I11" s="96">
        <v>21984</v>
      </c>
      <c r="J11" s="96">
        <v>21984</v>
      </c>
      <c r="K11" s="96">
        <v>22715</v>
      </c>
      <c r="L11" s="96">
        <v>23196</v>
      </c>
      <c r="M11" s="96">
        <v>23646</v>
      </c>
      <c r="N11" s="96">
        <v>23872</v>
      </c>
      <c r="O11" s="96">
        <v>23872</v>
      </c>
      <c r="P11" s="96">
        <v>24332</v>
      </c>
      <c r="Q11" s="96">
        <v>24572</v>
      </c>
      <c r="R11" s="96">
        <v>24901</v>
      </c>
      <c r="S11" s="96">
        <v>24806</v>
      </c>
      <c r="T11" s="96">
        <v>24841</v>
      </c>
      <c r="U11" s="96">
        <v>24544</v>
      </c>
      <c r="V11" s="96">
        <v>24388</v>
      </c>
      <c r="W11" s="96">
        <v>23787</v>
      </c>
      <c r="X11" s="96">
        <v>23769</v>
      </c>
      <c r="Y11" s="96">
        <v>23609</v>
      </c>
      <c r="Z11" s="96">
        <v>23556</v>
      </c>
      <c r="AA11" s="96">
        <v>24164</v>
      </c>
      <c r="AB11" s="96">
        <v>24380</v>
      </c>
      <c r="AC11" s="96">
        <v>24836</v>
      </c>
      <c r="AD11" s="96">
        <v>24900</v>
      </c>
      <c r="AE11" s="96">
        <v>24409</v>
      </c>
      <c r="AF11" s="96">
        <v>24551</v>
      </c>
      <c r="AG11" s="96">
        <v>24995</v>
      </c>
      <c r="AH11" s="96">
        <v>25376</v>
      </c>
      <c r="AI11" s="96">
        <v>25191</v>
      </c>
      <c r="AJ11" s="96">
        <v>25214</v>
      </c>
      <c r="AK11" s="96">
        <v>25630</v>
      </c>
      <c r="AL11" s="96">
        <v>25257</v>
      </c>
      <c r="AM11" s="96">
        <v>25232</v>
      </c>
      <c r="AN11" s="96">
        <v>25503</v>
      </c>
      <c r="AO11" s="96">
        <v>25308</v>
      </c>
      <c r="AP11" s="96">
        <v>25189</v>
      </c>
      <c r="AQ11" s="96">
        <v>24625</v>
      </c>
      <c r="AR11" s="158">
        <v>24916</v>
      </c>
      <c r="AS11" s="97">
        <v>25354</v>
      </c>
    </row>
    <row r="12" spans="2:45" x14ac:dyDescent="0.5">
      <c r="B12" s="80">
        <v>55</v>
      </c>
      <c r="C12" s="80">
        <v>9</v>
      </c>
      <c r="D12" s="95">
        <v>16879</v>
      </c>
      <c r="E12" s="96">
        <v>17269</v>
      </c>
      <c r="F12" s="96">
        <v>17553</v>
      </c>
      <c r="G12" s="96">
        <v>18304</v>
      </c>
      <c r="H12" s="96">
        <v>19226</v>
      </c>
      <c r="I12" s="96">
        <v>20063</v>
      </c>
      <c r="J12" s="96">
        <v>20063</v>
      </c>
      <c r="K12" s="96">
        <v>21410</v>
      </c>
      <c r="L12" s="96">
        <v>22239</v>
      </c>
      <c r="M12" s="96">
        <v>22577</v>
      </c>
      <c r="N12" s="96">
        <v>22746</v>
      </c>
      <c r="O12" s="96">
        <v>22746</v>
      </c>
      <c r="P12" s="96">
        <v>23340</v>
      </c>
      <c r="Q12" s="96">
        <v>23581</v>
      </c>
      <c r="R12" s="96">
        <v>23709</v>
      </c>
      <c r="S12" s="96">
        <v>23896</v>
      </c>
      <c r="T12" s="96">
        <v>24250</v>
      </c>
      <c r="U12" s="96">
        <v>24168</v>
      </c>
      <c r="V12" s="96">
        <v>23467</v>
      </c>
      <c r="W12" s="96">
        <v>23376</v>
      </c>
      <c r="X12" s="96">
        <v>23392</v>
      </c>
      <c r="Y12" s="96">
        <v>23607</v>
      </c>
      <c r="Z12" s="96">
        <v>23307</v>
      </c>
      <c r="AA12" s="96">
        <v>23928</v>
      </c>
      <c r="AB12" s="96">
        <v>23892</v>
      </c>
      <c r="AC12" s="96">
        <v>23411</v>
      </c>
      <c r="AD12" s="96">
        <v>23499</v>
      </c>
      <c r="AE12" s="96">
        <v>23183</v>
      </c>
      <c r="AF12" s="96">
        <v>23052</v>
      </c>
      <c r="AG12" s="96">
        <v>23171</v>
      </c>
      <c r="AH12" s="96">
        <v>24114</v>
      </c>
      <c r="AI12" s="96">
        <v>24139</v>
      </c>
      <c r="AJ12" s="96">
        <v>24747</v>
      </c>
      <c r="AK12" s="96">
        <v>24976</v>
      </c>
      <c r="AL12" s="96">
        <v>24859</v>
      </c>
      <c r="AM12" s="96">
        <v>24797</v>
      </c>
      <c r="AN12" s="96">
        <v>25515</v>
      </c>
      <c r="AO12" s="96">
        <v>25093</v>
      </c>
      <c r="AP12" s="96">
        <v>25319</v>
      </c>
      <c r="AQ12" s="96">
        <v>24863</v>
      </c>
      <c r="AR12" s="158">
        <v>25385</v>
      </c>
      <c r="AS12" s="97">
        <v>26187</v>
      </c>
    </row>
    <row r="13" spans="2:45" x14ac:dyDescent="0.5">
      <c r="B13" s="80">
        <v>60</v>
      </c>
      <c r="C13" s="80">
        <v>10</v>
      </c>
      <c r="D13" s="95">
        <v>14488</v>
      </c>
      <c r="E13" s="96">
        <v>14823</v>
      </c>
      <c r="F13" s="96">
        <v>15932</v>
      </c>
      <c r="G13" s="96">
        <v>16590</v>
      </c>
      <c r="H13" s="96">
        <v>16727</v>
      </c>
      <c r="I13" s="96">
        <v>17466</v>
      </c>
      <c r="J13" s="96">
        <v>17466</v>
      </c>
      <c r="K13" s="96">
        <v>18079</v>
      </c>
      <c r="L13" s="96">
        <v>18459</v>
      </c>
      <c r="M13" s="96">
        <v>18797</v>
      </c>
      <c r="N13" s="96">
        <v>18797</v>
      </c>
      <c r="O13" s="96">
        <v>18797</v>
      </c>
      <c r="P13" s="96">
        <v>19354</v>
      </c>
      <c r="Q13" s="96">
        <v>20821</v>
      </c>
      <c r="R13" s="96">
        <v>20821</v>
      </c>
      <c r="S13" s="96">
        <v>19764</v>
      </c>
      <c r="T13" s="96">
        <v>20207</v>
      </c>
      <c r="U13" s="96">
        <v>20826</v>
      </c>
      <c r="V13" s="96">
        <v>19687</v>
      </c>
      <c r="W13" s="96">
        <v>20698</v>
      </c>
      <c r="X13" s="96">
        <v>21025</v>
      </c>
      <c r="Y13" s="96">
        <v>20648</v>
      </c>
      <c r="Z13" s="96">
        <v>21461</v>
      </c>
      <c r="AA13" s="96">
        <v>21164</v>
      </c>
      <c r="AB13" s="96">
        <v>21110</v>
      </c>
      <c r="AC13" s="96">
        <v>20756</v>
      </c>
      <c r="AD13" s="96">
        <v>20364</v>
      </c>
      <c r="AE13" s="96">
        <v>20754</v>
      </c>
      <c r="AF13" s="96">
        <v>19090</v>
      </c>
      <c r="AG13" s="96">
        <v>19816</v>
      </c>
      <c r="AH13" s="96">
        <v>19167</v>
      </c>
      <c r="AI13" s="96">
        <v>19385</v>
      </c>
      <c r="AJ13" s="96">
        <v>19935</v>
      </c>
      <c r="AK13" s="96">
        <v>20297</v>
      </c>
      <c r="AL13" s="96">
        <v>19726</v>
      </c>
      <c r="AM13" s="96">
        <v>19769</v>
      </c>
      <c r="AN13" s="96">
        <v>20511</v>
      </c>
      <c r="AO13" s="96">
        <v>20870</v>
      </c>
      <c r="AP13" s="96">
        <v>21022</v>
      </c>
      <c r="AQ13" s="96">
        <v>21245</v>
      </c>
      <c r="AR13" s="158">
        <v>21314</v>
      </c>
      <c r="AS13" s="97">
        <v>22694</v>
      </c>
    </row>
    <row r="14" spans="2:45" x14ac:dyDescent="0.5">
      <c r="B14" s="80">
        <v>65</v>
      </c>
      <c r="C14" s="80">
        <v>11</v>
      </c>
      <c r="D14" s="95">
        <v>9894</v>
      </c>
      <c r="E14" s="96">
        <v>10123</v>
      </c>
      <c r="F14" s="96">
        <v>10290</v>
      </c>
      <c r="G14" s="96">
        <v>10621</v>
      </c>
      <c r="H14" s="96">
        <v>11082</v>
      </c>
      <c r="I14" s="96">
        <v>11688</v>
      </c>
      <c r="J14" s="96">
        <v>11688</v>
      </c>
      <c r="K14" s="96">
        <v>12229</v>
      </c>
      <c r="L14" s="96">
        <v>12786</v>
      </c>
      <c r="M14" s="96">
        <v>12786</v>
      </c>
      <c r="N14" s="96">
        <v>12828</v>
      </c>
      <c r="O14" s="96">
        <v>14491</v>
      </c>
      <c r="P14" s="96">
        <v>14757</v>
      </c>
      <c r="Q14" s="96">
        <v>16137</v>
      </c>
      <c r="R14" s="96">
        <v>16137</v>
      </c>
      <c r="S14" s="96">
        <v>15510</v>
      </c>
      <c r="T14" s="96">
        <v>14487</v>
      </c>
      <c r="U14" s="96">
        <v>15283</v>
      </c>
      <c r="V14" s="96">
        <v>14875</v>
      </c>
      <c r="W14" s="96">
        <v>15241</v>
      </c>
      <c r="X14" s="96">
        <v>16299</v>
      </c>
      <c r="Y14" s="96">
        <v>14366</v>
      </c>
      <c r="Z14" s="96">
        <v>15535</v>
      </c>
      <c r="AA14" s="96">
        <v>14608</v>
      </c>
      <c r="AB14" s="96">
        <v>14353</v>
      </c>
      <c r="AC14" s="96">
        <v>15230</v>
      </c>
      <c r="AD14" s="96">
        <v>14419</v>
      </c>
      <c r="AE14" s="96">
        <v>15217</v>
      </c>
      <c r="AF14" s="96">
        <v>15247</v>
      </c>
      <c r="AG14" s="96">
        <v>14376</v>
      </c>
      <c r="AH14" s="96">
        <v>15001</v>
      </c>
      <c r="AI14" s="96">
        <v>15991</v>
      </c>
      <c r="AJ14" s="96">
        <v>15579</v>
      </c>
      <c r="AK14" s="96">
        <v>15558</v>
      </c>
      <c r="AL14" s="96">
        <v>15291</v>
      </c>
      <c r="AM14" s="96">
        <v>14997</v>
      </c>
      <c r="AN14" s="96">
        <v>14980</v>
      </c>
      <c r="AO14" s="96">
        <v>15258</v>
      </c>
      <c r="AP14" s="96">
        <v>16117</v>
      </c>
      <c r="AQ14" s="96">
        <v>15827</v>
      </c>
      <c r="AR14" s="158">
        <v>16075</v>
      </c>
      <c r="AS14" s="97">
        <v>17484</v>
      </c>
    </row>
    <row r="15" spans="2:45" x14ac:dyDescent="0.5">
      <c r="B15" s="79">
        <v>70</v>
      </c>
      <c r="C15" s="79">
        <v>12</v>
      </c>
      <c r="D15" s="98"/>
      <c r="E15" s="99"/>
      <c r="F15" s="99"/>
      <c r="G15" s="99"/>
      <c r="H15" s="99"/>
      <c r="I15" s="99"/>
      <c r="J15" s="99"/>
      <c r="K15" s="99"/>
      <c r="L15" s="99"/>
      <c r="M15" s="99"/>
      <c r="N15" s="99"/>
      <c r="O15" s="99">
        <v>12828</v>
      </c>
      <c r="P15" s="99">
        <v>13050</v>
      </c>
      <c r="Q15" s="99">
        <v>13269</v>
      </c>
      <c r="R15" s="99">
        <v>13452</v>
      </c>
      <c r="S15" s="99">
        <v>13686</v>
      </c>
      <c r="T15" s="99">
        <v>13407</v>
      </c>
      <c r="U15" s="99">
        <v>13361</v>
      </c>
      <c r="V15" s="99">
        <v>13408</v>
      </c>
      <c r="W15" s="99">
        <v>13246</v>
      </c>
      <c r="X15" s="99">
        <v>13158</v>
      </c>
      <c r="Y15" s="99">
        <v>13301</v>
      </c>
      <c r="Z15" s="99">
        <v>13246</v>
      </c>
      <c r="AA15" s="99">
        <v>13467</v>
      </c>
      <c r="AB15" s="99">
        <v>13511</v>
      </c>
      <c r="AC15" s="99">
        <v>13379</v>
      </c>
      <c r="AD15" s="99">
        <v>13255</v>
      </c>
      <c r="AE15" s="99">
        <v>12750</v>
      </c>
      <c r="AF15" s="99">
        <v>12954</v>
      </c>
      <c r="AG15" s="99">
        <v>12935</v>
      </c>
      <c r="AH15" s="99">
        <v>13040</v>
      </c>
      <c r="AI15" s="99">
        <v>13005</v>
      </c>
      <c r="AJ15" s="99">
        <v>13207</v>
      </c>
      <c r="AK15" s="99">
        <v>13287</v>
      </c>
      <c r="AL15" s="99">
        <v>13284</v>
      </c>
      <c r="AM15" s="99">
        <v>13285</v>
      </c>
      <c r="AN15" s="99">
        <v>13342</v>
      </c>
      <c r="AO15" s="99">
        <v>13384</v>
      </c>
      <c r="AP15" s="99">
        <v>12957</v>
      </c>
      <c r="AQ15" s="99">
        <v>13207</v>
      </c>
      <c r="AR15" s="159">
        <v>13442</v>
      </c>
      <c r="AS15" s="100">
        <v>13975</v>
      </c>
    </row>
    <row r="21" spans="36:36" x14ac:dyDescent="0.5">
      <c r="AJ21" s="161"/>
    </row>
    <row r="23" spans="36:36" x14ac:dyDescent="0.5">
      <c r="AJ23" s="162"/>
    </row>
    <row r="24" spans="36:36" x14ac:dyDescent="0.5">
      <c r="AJ24" s="162"/>
    </row>
    <row r="25" spans="36:36" x14ac:dyDescent="0.5">
      <c r="AJ25" s="162"/>
    </row>
    <row r="26" spans="36:36" x14ac:dyDescent="0.5">
      <c r="AJ26" s="162"/>
    </row>
    <row r="27" spans="36:36" x14ac:dyDescent="0.5">
      <c r="AJ27" s="162"/>
    </row>
    <row r="28" spans="36:36" x14ac:dyDescent="0.5">
      <c r="AJ28" s="162"/>
    </row>
    <row r="29" spans="36:36" x14ac:dyDescent="0.5">
      <c r="AJ29" s="162"/>
    </row>
    <row r="30" spans="36:36" x14ac:dyDescent="0.5">
      <c r="AJ30" s="162"/>
    </row>
    <row r="31" spans="36:36" x14ac:dyDescent="0.5">
      <c r="AJ31" s="162"/>
    </row>
    <row r="32" spans="36:36" x14ac:dyDescent="0.5">
      <c r="AJ32" s="162"/>
    </row>
    <row r="33" spans="36:36" x14ac:dyDescent="0.5">
      <c r="AJ33" s="162"/>
    </row>
    <row r="34" spans="36:36" x14ac:dyDescent="0.5">
      <c r="AJ34" s="162"/>
    </row>
  </sheetData>
  <phoneticPr fontId="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S15"/>
  <sheetViews>
    <sheetView showGridLines="0" topLeftCell="X1" workbookViewId="0">
      <selection activeCell="Z45" sqref="Z45"/>
    </sheetView>
  </sheetViews>
  <sheetFormatPr defaultRowHeight="16.5" x14ac:dyDescent="0.5"/>
  <cols>
    <col min="3" max="3" width="12.36328125" customWidth="1"/>
  </cols>
  <sheetData>
    <row r="2" spans="2:45" ht="47.25" customHeight="1" x14ac:dyDescent="0.5">
      <c r="B2" s="60"/>
      <c r="C2" s="91" t="s">
        <v>159</v>
      </c>
      <c r="D2" s="70">
        <v>31809</v>
      </c>
      <c r="E2" s="71">
        <v>31868</v>
      </c>
      <c r="F2" s="71">
        <v>32234</v>
      </c>
      <c r="G2" s="71">
        <v>32599</v>
      </c>
      <c r="H2" s="71">
        <v>32964</v>
      </c>
      <c r="I2" s="71">
        <v>33329</v>
      </c>
      <c r="J2" s="71">
        <v>33512</v>
      </c>
      <c r="K2" s="71">
        <v>33695</v>
      </c>
      <c r="L2" s="71">
        <v>34060</v>
      </c>
      <c r="M2" s="71">
        <v>34425</v>
      </c>
      <c r="N2" s="71">
        <v>34790</v>
      </c>
      <c r="O2" s="71">
        <v>34912</v>
      </c>
      <c r="P2" s="71">
        <v>35156</v>
      </c>
      <c r="Q2" s="71">
        <v>35521</v>
      </c>
      <c r="R2" s="71">
        <v>35886</v>
      </c>
      <c r="S2" s="71">
        <v>36251</v>
      </c>
      <c r="T2" s="71">
        <v>36617</v>
      </c>
      <c r="U2" s="71">
        <v>36982</v>
      </c>
      <c r="V2" s="71">
        <v>37347</v>
      </c>
      <c r="W2" s="71">
        <v>37712</v>
      </c>
      <c r="X2" s="71">
        <v>38078</v>
      </c>
      <c r="Y2" s="71">
        <v>38443</v>
      </c>
      <c r="Z2" s="71">
        <v>38808</v>
      </c>
      <c r="AA2" s="71">
        <v>39173</v>
      </c>
      <c r="AB2" s="71">
        <v>39539</v>
      </c>
      <c r="AC2" s="71">
        <v>39904</v>
      </c>
      <c r="AD2" s="71">
        <v>40269</v>
      </c>
      <c r="AE2" s="71">
        <v>40634</v>
      </c>
      <c r="AF2" s="71">
        <v>41000</v>
      </c>
      <c r="AG2" s="71">
        <v>41365</v>
      </c>
      <c r="AH2" s="71">
        <v>41730</v>
      </c>
      <c r="AI2" s="71">
        <v>42095</v>
      </c>
      <c r="AJ2" s="71">
        <v>42461</v>
      </c>
      <c r="AK2" s="71">
        <v>42826</v>
      </c>
      <c r="AL2" s="71">
        <v>43191</v>
      </c>
      <c r="AM2" s="71">
        <v>43556</v>
      </c>
      <c r="AN2" s="71">
        <v>43922</v>
      </c>
      <c r="AO2" s="71">
        <v>44287</v>
      </c>
      <c r="AP2" s="71">
        <v>44652</v>
      </c>
      <c r="AQ2" s="71">
        <v>45017</v>
      </c>
      <c r="AR2" s="153">
        <v>45383</v>
      </c>
      <c r="AS2" s="72">
        <v>45748</v>
      </c>
    </row>
    <row r="3" spans="2:45" ht="73.5" customHeight="1" x14ac:dyDescent="0.5">
      <c r="B3" s="77" t="s">
        <v>158</v>
      </c>
      <c r="C3" s="88"/>
      <c r="D3" s="73">
        <v>1</v>
      </c>
      <c r="E3" s="74">
        <v>2</v>
      </c>
      <c r="F3" s="74">
        <v>3</v>
      </c>
      <c r="G3" s="74">
        <v>4</v>
      </c>
      <c r="H3" s="74">
        <v>5</v>
      </c>
      <c r="I3" s="74">
        <v>6</v>
      </c>
      <c r="J3" s="74">
        <v>7</v>
      </c>
      <c r="K3" s="74">
        <v>8</v>
      </c>
      <c r="L3" s="74">
        <v>9</v>
      </c>
      <c r="M3" s="74">
        <v>10</v>
      </c>
      <c r="N3" s="74">
        <v>11</v>
      </c>
      <c r="O3" s="74">
        <v>12</v>
      </c>
      <c r="P3" s="74">
        <v>13</v>
      </c>
      <c r="Q3" s="74">
        <v>14</v>
      </c>
      <c r="R3" s="74">
        <v>15</v>
      </c>
      <c r="S3" s="74">
        <v>16</v>
      </c>
      <c r="T3" s="74">
        <v>17</v>
      </c>
      <c r="U3" s="74">
        <v>18</v>
      </c>
      <c r="V3" s="74">
        <v>19</v>
      </c>
      <c r="W3" s="74">
        <v>20</v>
      </c>
      <c r="X3" s="74">
        <v>21</v>
      </c>
      <c r="Y3" s="74">
        <v>22</v>
      </c>
      <c r="Z3" s="74">
        <v>23</v>
      </c>
      <c r="AA3" s="74">
        <v>24</v>
      </c>
      <c r="AB3" s="74">
        <v>25</v>
      </c>
      <c r="AC3" s="74">
        <v>26</v>
      </c>
      <c r="AD3" s="74">
        <v>27</v>
      </c>
      <c r="AE3" s="74">
        <v>28</v>
      </c>
      <c r="AF3" s="74">
        <v>29</v>
      </c>
      <c r="AG3" s="74">
        <v>30</v>
      </c>
      <c r="AH3" s="74">
        <v>31</v>
      </c>
      <c r="AI3" s="74">
        <v>32</v>
      </c>
      <c r="AJ3" s="74">
        <v>33</v>
      </c>
      <c r="AK3" s="74">
        <v>34</v>
      </c>
      <c r="AL3" s="74">
        <v>35</v>
      </c>
      <c r="AM3" s="74">
        <v>36</v>
      </c>
      <c r="AN3" s="74">
        <v>37</v>
      </c>
      <c r="AO3" s="74">
        <v>38</v>
      </c>
      <c r="AP3" s="74">
        <v>39</v>
      </c>
      <c r="AQ3" s="74">
        <v>40</v>
      </c>
      <c r="AR3" s="154">
        <v>41</v>
      </c>
      <c r="AS3" s="75">
        <v>42</v>
      </c>
    </row>
    <row r="4" spans="2:45" x14ac:dyDescent="0.5">
      <c r="B4" s="89">
        <v>0</v>
      </c>
      <c r="C4" s="89">
        <v>1</v>
      </c>
      <c r="D4" s="92">
        <v>3210</v>
      </c>
      <c r="E4" s="93">
        <v>3210</v>
      </c>
      <c r="F4" s="93">
        <v>3210</v>
      </c>
      <c r="G4" s="93">
        <v>3265</v>
      </c>
      <c r="H4" s="93">
        <v>3356</v>
      </c>
      <c r="I4" s="93">
        <v>3553</v>
      </c>
      <c r="J4" s="93">
        <v>3960</v>
      </c>
      <c r="K4" s="93">
        <v>3960</v>
      </c>
      <c r="L4" s="93">
        <v>4027</v>
      </c>
      <c r="M4" s="93">
        <v>4143</v>
      </c>
      <c r="N4" s="93">
        <v>4233</v>
      </c>
      <c r="O4" s="93">
        <v>4223</v>
      </c>
      <c r="P4" s="93">
        <v>4328</v>
      </c>
      <c r="Q4" s="93">
        <v>4330</v>
      </c>
      <c r="R4" s="93">
        <v>4380</v>
      </c>
      <c r="S4" s="93">
        <v>4472</v>
      </c>
      <c r="T4" s="93">
        <v>4460</v>
      </c>
      <c r="U4" s="93">
        <v>4337</v>
      </c>
      <c r="V4" s="93">
        <v>4250</v>
      </c>
      <c r="W4" s="93">
        <v>4231</v>
      </c>
      <c r="X4" s="93">
        <v>4243</v>
      </c>
      <c r="Y4" s="93">
        <v>4313</v>
      </c>
      <c r="Z4" s="93">
        <v>4291</v>
      </c>
      <c r="AA4" s="93">
        <v>4229</v>
      </c>
      <c r="AB4" s="93">
        <v>4414</v>
      </c>
      <c r="AC4" s="93">
        <v>4237</v>
      </c>
      <c r="AD4" s="93">
        <v>4575</v>
      </c>
      <c r="AE4" s="93">
        <v>4317</v>
      </c>
      <c r="AF4" s="93">
        <v>4613</v>
      </c>
      <c r="AG4" s="93">
        <v>4503</v>
      </c>
      <c r="AH4" s="93">
        <v>4308</v>
      </c>
      <c r="AI4" s="93">
        <v>4475</v>
      </c>
      <c r="AJ4" s="93">
        <v>4688</v>
      </c>
      <c r="AK4" s="93">
        <v>4751</v>
      </c>
      <c r="AL4" s="93">
        <v>4748</v>
      </c>
      <c r="AM4" s="93">
        <v>4900</v>
      </c>
      <c r="AN4" s="93">
        <v>4981</v>
      </c>
      <c r="AO4" s="93">
        <v>5081</v>
      </c>
      <c r="AP4" s="93">
        <v>4941</v>
      </c>
      <c r="AQ4" s="93">
        <v>5166</v>
      </c>
      <c r="AR4" s="157">
        <v>5263</v>
      </c>
      <c r="AS4" s="94">
        <v>5499</v>
      </c>
    </row>
    <row r="5" spans="2:45" x14ac:dyDescent="0.5">
      <c r="B5" s="80">
        <v>20</v>
      </c>
      <c r="C5" s="80">
        <v>2</v>
      </c>
      <c r="D5" s="95">
        <v>3790</v>
      </c>
      <c r="E5" s="96">
        <v>3878</v>
      </c>
      <c r="F5" s="96">
        <v>4014</v>
      </c>
      <c r="G5" s="96">
        <v>4091</v>
      </c>
      <c r="H5" s="96">
        <v>4217</v>
      </c>
      <c r="I5" s="96">
        <v>4408</v>
      </c>
      <c r="J5" s="96">
        <v>4408</v>
      </c>
      <c r="K5" s="96">
        <v>4730</v>
      </c>
      <c r="L5" s="96">
        <v>4971</v>
      </c>
      <c r="M5" s="96">
        <v>5123</v>
      </c>
      <c r="N5" s="96">
        <v>5188</v>
      </c>
      <c r="O5" s="96">
        <v>5188</v>
      </c>
      <c r="P5" s="96">
        <v>5375</v>
      </c>
      <c r="Q5" s="96">
        <v>5375</v>
      </c>
      <c r="R5" s="96">
        <v>5413</v>
      </c>
      <c r="S5" s="96">
        <v>5437</v>
      </c>
      <c r="T5" s="96">
        <v>5390</v>
      </c>
      <c r="U5" s="96">
        <v>5347</v>
      </c>
      <c r="V5" s="96">
        <v>5316</v>
      </c>
      <c r="W5" s="96">
        <v>5118</v>
      </c>
      <c r="X5" s="96">
        <v>5065</v>
      </c>
      <c r="Y5" s="96">
        <v>5150</v>
      </c>
      <c r="Z5" s="96">
        <v>5046</v>
      </c>
      <c r="AA5" s="96">
        <v>4847</v>
      </c>
      <c r="AB5" s="96">
        <v>4967</v>
      </c>
      <c r="AC5" s="96">
        <v>5019</v>
      </c>
      <c r="AD5" s="96">
        <v>5115</v>
      </c>
      <c r="AE5" s="96">
        <v>4920</v>
      </c>
      <c r="AF5" s="96">
        <v>5028</v>
      </c>
      <c r="AG5" s="96">
        <v>5007</v>
      </c>
      <c r="AH5" s="96">
        <v>5024</v>
      </c>
      <c r="AI5" s="96">
        <v>5030</v>
      </c>
      <c r="AJ5" s="96">
        <v>5173</v>
      </c>
      <c r="AK5" s="96">
        <v>5333</v>
      </c>
      <c r="AL5" s="96">
        <v>5377</v>
      </c>
      <c r="AM5" s="96">
        <v>5484</v>
      </c>
      <c r="AN5" s="96">
        <v>5543</v>
      </c>
      <c r="AO5" s="96">
        <v>5589</v>
      </c>
      <c r="AP5" s="96">
        <v>5436</v>
      </c>
      <c r="AQ5" s="96">
        <v>5691</v>
      </c>
      <c r="AR5" s="158">
        <v>5872</v>
      </c>
      <c r="AS5" s="97">
        <v>6143</v>
      </c>
    </row>
    <row r="6" spans="2:45" x14ac:dyDescent="0.5">
      <c r="B6" s="80">
        <v>25</v>
      </c>
      <c r="C6" s="80">
        <v>3</v>
      </c>
      <c r="D6" s="95">
        <v>4514</v>
      </c>
      <c r="E6" s="96">
        <v>4619</v>
      </c>
      <c r="F6" s="96">
        <v>4672</v>
      </c>
      <c r="G6" s="96">
        <v>4782</v>
      </c>
      <c r="H6" s="96">
        <v>4975</v>
      </c>
      <c r="I6" s="96">
        <v>5235</v>
      </c>
      <c r="J6" s="96">
        <v>5235</v>
      </c>
      <c r="K6" s="96">
        <v>5540</v>
      </c>
      <c r="L6" s="96">
        <v>5907</v>
      </c>
      <c r="M6" s="96">
        <v>6096</v>
      </c>
      <c r="N6" s="96">
        <v>6153</v>
      </c>
      <c r="O6" s="96">
        <v>6153</v>
      </c>
      <c r="P6" s="96">
        <v>6274</v>
      </c>
      <c r="Q6" s="96">
        <v>6313</v>
      </c>
      <c r="R6" s="96">
        <v>6346</v>
      </c>
      <c r="S6" s="96">
        <v>6395</v>
      </c>
      <c r="T6" s="96">
        <v>6274</v>
      </c>
      <c r="U6" s="96">
        <v>6216</v>
      </c>
      <c r="V6" s="96">
        <v>6164</v>
      </c>
      <c r="W6" s="96">
        <v>6028</v>
      </c>
      <c r="X6" s="96">
        <v>5954</v>
      </c>
      <c r="Y6" s="96">
        <v>5979</v>
      </c>
      <c r="Z6" s="96">
        <v>5922</v>
      </c>
      <c r="AA6" s="96">
        <v>5744</v>
      </c>
      <c r="AB6" s="96">
        <v>5827</v>
      </c>
      <c r="AC6" s="96">
        <v>5851</v>
      </c>
      <c r="AD6" s="96">
        <v>5777</v>
      </c>
      <c r="AE6" s="96">
        <v>5565</v>
      </c>
      <c r="AF6" s="96">
        <v>5648</v>
      </c>
      <c r="AG6" s="96">
        <v>5618</v>
      </c>
      <c r="AH6" s="96">
        <v>5611</v>
      </c>
      <c r="AI6" s="96">
        <v>5585</v>
      </c>
      <c r="AJ6" s="96">
        <v>5721</v>
      </c>
      <c r="AK6" s="96">
        <v>5894</v>
      </c>
      <c r="AL6" s="96">
        <v>5967</v>
      </c>
      <c r="AM6" s="96">
        <v>6010</v>
      </c>
      <c r="AN6" s="96">
        <v>6051</v>
      </c>
      <c r="AO6" s="96">
        <v>6164</v>
      </c>
      <c r="AP6" s="96">
        <v>6049</v>
      </c>
      <c r="AQ6" s="96">
        <v>6194</v>
      </c>
      <c r="AR6" s="158">
        <v>6380</v>
      </c>
      <c r="AS6" s="97">
        <v>6703</v>
      </c>
    </row>
    <row r="7" spans="2:45" x14ac:dyDescent="0.5">
      <c r="B7" s="80">
        <v>30</v>
      </c>
      <c r="C7" s="80">
        <v>4</v>
      </c>
      <c r="D7" s="95">
        <v>5139</v>
      </c>
      <c r="E7" s="96">
        <v>5258</v>
      </c>
      <c r="F7" s="96">
        <v>5277</v>
      </c>
      <c r="G7" s="96">
        <v>5403</v>
      </c>
      <c r="H7" s="96">
        <v>5598</v>
      </c>
      <c r="I7" s="96">
        <v>5829</v>
      </c>
      <c r="J7" s="96">
        <v>5829</v>
      </c>
      <c r="K7" s="96">
        <v>6153</v>
      </c>
      <c r="L7" s="96">
        <v>6494</v>
      </c>
      <c r="M7" s="96">
        <v>6695</v>
      </c>
      <c r="N7" s="96">
        <v>6798</v>
      </c>
      <c r="O7" s="96">
        <v>6798</v>
      </c>
      <c r="P7" s="96">
        <v>7003</v>
      </c>
      <c r="Q7" s="96">
        <v>7024</v>
      </c>
      <c r="R7" s="96">
        <v>7107</v>
      </c>
      <c r="S7" s="96">
        <v>7230</v>
      </c>
      <c r="T7" s="96">
        <v>7096</v>
      </c>
      <c r="U7" s="96">
        <v>7057</v>
      </c>
      <c r="V7" s="96">
        <v>6869</v>
      </c>
      <c r="W7" s="96">
        <v>6735</v>
      </c>
      <c r="X7" s="96">
        <v>6664</v>
      </c>
      <c r="Y7" s="96">
        <v>6701</v>
      </c>
      <c r="Z7" s="96">
        <v>6580</v>
      </c>
      <c r="AA7" s="96">
        <v>6478</v>
      </c>
      <c r="AB7" s="96">
        <v>6500</v>
      </c>
      <c r="AC7" s="96">
        <v>6504</v>
      </c>
      <c r="AD7" s="96">
        <v>6349</v>
      </c>
      <c r="AE7" s="96">
        <v>6090</v>
      </c>
      <c r="AF7" s="96">
        <v>6208</v>
      </c>
      <c r="AG7" s="96">
        <v>6112</v>
      </c>
      <c r="AH7" s="96">
        <v>6104</v>
      </c>
      <c r="AI7" s="96">
        <v>6069</v>
      </c>
      <c r="AJ7" s="96">
        <v>6139</v>
      </c>
      <c r="AK7" s="96">
        <v>6233</v>
      </c>
      <c r="AL7" s="96">
        <v>6304</v>
      </c>
      <c r="AM7" s="96">
        <v>6389</v>
      </c>
      <c r="AN7" s="96">
        <v>6475</v>
      </c>
      <c r="AO7" s="96">
        <v>6577</v>
      </c>
      <c r="AP7" s="96">
        <v>6272</v>
      </c>
      <c r="AQ7" s="96">
        <v>6574</v>
      </c>
      <c r="AR7" s="158">
        <v>6712</v>
      </c>
      <c r="AS7" s="97">
        <v>7023</v>
      </c>
    </row>
    <row r="8" spans="2:45" x14ac:dyDescent="0.5">
      <c r="B8" s="80">
        <v>35</v>
      </c>
      <c r="C8" s="80">
        <v>5</v>
      </c>
      <c r="D8" s="95">
        <v>5567</v>
      </c>
      <c r="E8" s="96">
        <v>5696</v>
      </c>
      <c r="F8" s="96">
        <v>5740</v>
      </c>
      <c r="G8" s="96">
        <v>5884</v>
      </c>
      <c r="H8" s="96">
        <v>6044</v>
      </c>
      <c r="I8" s="96">
        <v>6267</v>
      </c>
      <c r="J8" s="96">
        <v>6267</v>
      </c>
      <c r="K8" s="96">
        <v>6577</v>
      </c>
      <c r="L8" s="96">
        <v>6922</v>
      </c>
      <c r="M8" s="96">
        <v>7114</v>
      </c>
      <c r="N8" s="96">
        <v>7216</v>
      </c>
      <c r="O8" s="96">
        <v>7216</v>
      </c>
      <c r="P8" s="96">
        <v>7374</v>
      </c>
      <c r="Q8" s="96">
        <v>7407</v>
      </c>
      <c r="R8" s="96">
        <v>7577</v>
      </c>
      <c r="S8" s="96">
        <v>7646</v>
      </c>
      <c r="T8" s="96">
        <v>7497</v>
      </c>
      <c r="U8" s="96">
        <v>7473</v>
      </c>
      <c r="V8" s="96">
        <v>7350</v>
      </c>
      <c r="W8" s="96">
        <v>7267</v>
      </c>
      <c r="X8" s="96">
        <v>7140</v>
      </c>
      <c r="Y8" s="96">
        <v>7193</v>
      </c>
      <c r="Z8" s="96">
        <v>7098</v>
      </c>
      <c r="AA8" s="96">
        <v>7062</v>
      </c>
      <c r="AB8" s="96">
        <v>7006</v>
      </c>
      <c r="AC8" s="96">
        <v>6920</v>
      </c>
      <c r="AD8" s="96">
        <v>6844</v>
      </c>
      <c r="AE8" s="96">
        <v>6539</v>
      </c>
      <c r="AF8" s="96">
        <v>6647</v>
      </c>
      <c r="AG8" s="96">
        <v>6527</v>
      </c>
      <c r="AH8" s="96">
        <v>6524</v>
      </c>
      <c r="AI8" s="96">
        <v>6475</v>
      </c>
      <c r="AJ8" s="96">
        <v>6571</v>
      </c>
      <c r="AK8" s="96">
        <v>6654</v>
      </c>
      <c r="AL8" s="96">
        <v>6673</v>
      </c>
      <c r="AM8" s="96">
        <v>6760</v>
      </c>
      <c r="AN8" s="96">
        <v>6783</v>
      </c>
      <c r="AO8" s="96">
        <v>6854</v>
      </c>
      <c r="AP8" s="96">
        <v>6693</v>
      </c>
      <c r="AQ8" s="96">
        <v>6782</v>
      </c>
      <c r="AR8" s="158">
        <v>7078</v>
      </c>
      <c r="AS8" s="97">
        <v>7326</v>
      </c>
    </row>
    <row r="9" spans="2:45" x14ac:dyDescent="0.5">
      <c r="B9" s="80">
        <v>40</v>
      </c>
      <c r="C9" s="80">
        <v>6</v>
      </c>
      <c r="D9" s="95">
        <v>5769</v>
      </c>
      <c r="E9" s="96">
        <v>5903</v>
      </c>
      <c r="F9" s="96">
        <v>5926</v>
      </c>
      <c r="G9" s="96">
        <v>6117</v>
      </c>
      <c r="H9" s="96">
        <v>6296</v>
      </c>
      <c r="I9" s="96">
        <v>6598</v>
      </c>
      <c r="J9" s="96">
        <v>6598</v>
      </c>
      <c r="K9" s="96">
        <v>6916</v>
      </c>
      <c r="L9" s="96">
        <v>7283</v>
      </c>
      <c r="M9" s="96">
        <v>7369</v>
      </c>
      <c r="N9" s="96">
        <v>7369</v>
      </c>
      <c r="O9" s="96">
        <v>7369</v>
      </c>
      <c r="P9" s="96">
        <v>7522</v>
      </c>
      <c r="Q9" s="96">
        <v>7523</v>
      </c>
      <c r="R9" s="96">
        <v>7731</v>
      </c>
      <c r="S9" s="96">
        <v>7811</v>
      </c>
      <c r="T9" s="96">
        <v>7562</v>
      </c>
      <c r="U9" s="96">
        <v>7517</v>
      </c>
      <c r="V9" s="96">
        <v>7325</v>
      </c>
      <c r="W9" s="96">
        <v>7322</v>
      </c>
      <c r="X9" s="96">
        <v>7262</v>
      </c>
      <c r="Y9" s="96">
        <v>7309</v>
      </c>
      <c r="Z9" s="96">
        <v>7202</v>
      </c>
      <c r="AA9" s="96">
        <v>7223</v>
      </c>
      <c r="AB9" s="96">
        <v>7273</v>
      </c>
      <c r="AC9" s="96">
        <v>7217</v>
      </c>
      <c r="AD9" s="96">
        <v>7088</v>
      </c>
      <c r="AE9" s="96">
        <v>6749</v>
      </c>
      <c r="AF9" s="96">
        <v>6925</v>
      </c>
      <c r="AG9" s="96">
        <v>6741</v>
      </c>
      <c r="AH9" s="96">
        <v>6601</v>
      </c>
      <c r="AI9" s="96">
        <v>6729</v>
      </c>
      <c r="AJ9" s="96">
        <v>6750</v>
      </c>
      <c r="AK9" s="96">
        <v>6893</v>
      </c>
      <c r="AL9" s="96">
        <v>6926</v>
      </c>
      <c r="AM9" s="96">
        <v>7042</v>
      </c>
      <c r="AN9" s="96">
        <v>7031</v>
      </c>
      <c r="AO9" s="96">
        <v>7070</v>
      </c>
      <c r="AP9" s="96">
        <v>7049</v>
      </c>
      <c r="AQ9" s="96">
        <v>7139</v>
      </c>
      <c r="AR9" s="158">
        <v>7268</v>
      </c>
      <c r="AS9" s="97">
        <v>7576</v>
      </c>
    </row>
    <row r="10" spans="2:45" x14ac:dyDescent="0.5">
      <c r="B10" s="80">
        <v>45</v>
      </c>
      <c r="C10" s="80">
        <v>7</v>
      </c>
      <c r="D10" s="95">
        <v>5463</v>
      </c>
      <c r="E10" s="96">
        <v>5590</v>
      </c>
      <c r="F10" s="96">
        <v>5719</v>
      </c>
      <c r="G10" s="96">
        <v>5965</v>
      </c>
      <c r="H10" s="96">
        <v>6212</v>
      </c>
      <c r="I10" s="96">
        <v>6530</v>
      </c>
      <c r="J10" s="96">
        <v>6530</v>
      </c>
      <c r="K10" s="96">
        <v>6936</v>
      </c>
      <c r="L10" s="96">
        <v>7362</v>
      </c>
      <c r="M10" s="96">
        <v>7461</v>
      </c>
      <c r="N10" s="96">
        <v>7544</v>
      </c>
      <c r="O10" s="96">
        <v>7544</v>
      </c>
      <c r="P10" s="96">
        <v>7631</v>
      </c>
      <c r="Q10" s="96">
        <v>7631</v>
      </c>
      <c r="R10" s="96">
        <v>7828</v>
      </c>
      <c r="S10" s="96">
        <v>7743</v>
      </c>
      <c r="T10" s="96">
        <v>7528</v>
      </c>
      <c r="U10" s="96">
        <v>7423</v>
      </c>
      <c r="V10" s="96">
        <v>7257</v>
      </c>
      <c r="W10" s="96">
        <v>7184</v>
      </c>
      <c r="X10" s="96">
        <v>7067</v>
      </c>
      <c r="Y10" s="96">
        <v>7164</v>
      </c>
      <c r="Z10" s="96">
        <v>7043</v>
      </c>
      <c r="AA10" s="96">
        <v>6973</v>
      </c>
      <c r="AB10" s="96">
        <v>7035</v>
      </c>
      <c r="AC10" s="96">
        <v>7092</v>
      </c>
      <c r="AD10" s="96">
        <v>7016</v>
      </c>
      <c r="AE10" s="96">
        <v>6688</v>
      </c>
      <c r="AF10" s="96">
        <v>6903</v>
      </c>
      <c r="AG10" s="96">
        <v>6861</v>
      </c>
      <c r="AH10" s="96">
        <v>6708</v>
      </c>
      <c r="AI10" s="96">
        <v>6654</v>
      </c>
      <c r="AJ10" s="96">
        <v>6865</v>
      </c>
      <c r="AK10" s="96">
        <v>7031</v>
      </c>
      <c r="AL10" s="96">
        <v>7020</v>
      </c>
      <c r="AM10" s="96">
        <v>7086</v>
      </c>
      <c r="AN10" s="96">
        <v>7086</v>
      </c>
      <c r="AO10" s="96">
        <v>7208</v>
      </c>
      <c r="AP10" s="96">
        <v>7096</v>
      </c>
      <c r="AQ10" s="96">
        <v>7212</v>
      </c>
      <c r="AR10" s="158">
        <v>7433</v>
      </c>
      <c r="AS10" s="97">
        <v>7766</v>
      </c>
    </row>
    <row r="11" spans="2:45" x14ac:dyDescent="0.5">
      <c r="B11" s="80">
        <v>50</v>
      </c>
      <c r="C11" s="80">
        <v>8</v>
      </c>
      <c r="D11" s="95">
        <v>4939</v>
      </c>
      <c r="E11" s="96">
        <v>5054</v>
      </c>
      <c r="F11" s="96">
        <v>5202</v>
      </c>
      <c r="G11" s="96">
        <v>5365</v>
      </c>
      <c r="H11" s="96">
        <v>5622</v>
      </c>
      <c r="I11" s="96">
        <v>5916</v>
      </c>
      <c r="J11" s="96">
        <v>5916</v>
      </c>
      <c r="K11" s="96">
        <v>6327</v>
      </c>
      <c r="L11" s="96">
        <v>6754</v>
      </c>
      <c r="M11" s="96">
        <v>7034</v>
      </c>
      <c r="N11" s="96">
        <v>7153</v>
      </c>
      <c r="O11" s="96">
        <v>7153</v>
      </c>
      <c r="P11" s="96">
        <v>7335</v>
      </c>
      <c r="Q11" s="96">
        <v>7409</v>
      </c>
      <c r="R11" s="96">
        <v>7597</v>
      </c>
      <c r="S11" s="96">
        <v>7573</v>
      </c>
      <c r="T11" s="96">
        <v>7272</v>
      </c>
      <c r="U11" s="96">
        <v>7205</v>
      </c>
      <c r="V11" s="96">
        <v>7047</v>
      </c>
      <c r="W11" s="96">
        <v>6801</v>
      </c>
      <c r="X11" s="96">
        <v>6439</v>
      </c>
      <c r="Y11" s="96">
        <v>6622</v>
      </c>
      <c r="Z11" s="96">
        <v>6579</v>
      </c>
      <c r="AA11" s="96">
        <v>6479</v>
      </c>
      <c r="AB11" s="96">
        <v>6569</v>
      </c>
      <c r="AC11" s="96">
        <v>6600</v>
      </c>
      <c r="AD11" s="96">
        <v>6612</v>
      </c>
      <c r="AE11" s="96">
        <v>6274</v>
      </c>
      <c r="AF11" s="96">
        <v>6551</v>
      </c>
      <c r="AG11" s="96">
        <v>6479</v>
      </c>
      <c r="AH11" s="96">
        <v>6375</v>
      </c>
      <c r="AI11" s="96">
        <v>6474</v>
      </c>
      <c r="AJ11" s="96">
        <v>6738</v>
      </c>
      <c r="AK11" s="96">
        <v>6792</v>
      </c>
      <c r="AL11" s="96">
        <v>6812</v>
      </c>
      <c r="AM11" s="96">
        <v>6913</v>
      </c>
      <c r="AN11" s="96">
        <v>6995</v>
      </c>
      <c r="AO11" s="96">
        <v>7090</v>
      </c>
      <c r="AP11" s="96">
        <v>6994</v>
      </c>
      <c r="AQ11" s="96">
        <v>7109</v>
      </c>
      <c r="AR11" s="158">
        <v>7290</v>
      </c>
      <c r="AS11" s="97">
        <v>7711</v>
      </c>
    </row>
    <row r="12" spans="2:45" x14ac:dyDescent="0.5">
      <c r="B12" s="80">
        <v>55</v>
      </c>
      <c r="C12" s="80">
        <v>9</v>
      </c>
      <c r="D12" s="95">
        <v>4150</v>
      </c>
      <c r="E12" s="96">
        <v>4246</v>
      </c>
      <c r="F12" s="96">
        <v>4359</v>
      </c>
      <c r="G12" s="96">
        <v>4507</v>
      </c>
      <c r="H12" s="96">
        <v>4683</v>
      </c>
      <c r="I12" s="96">
        <v>4887</v>
      </c>
      <c r="J12" s="96">
        <v>4887</v>
      </c>
      <c r="K12" s="96">
        <v>5295</v>
      </c>
      <c r="L12" s="96">
        <v>5693</v>
      </c>
      <c r="M12" s="96">
        <v>5959</v>
      </c>
      <c r="N12" s="96">
        <v>6189</v>
      </c>
      <c r="O12" s="96">
        <v>6189</v>
      </c>
      <c r="P12" s="96">
        <v>6402</v>
      </c>
      <c r="Q12" s="96">
        <v>6502</v>
      </c>
      <c r="R12" s="96">
        <v>6662</v>
      </c>
      <c r="S12" s="96">
        <v>6844</v>
      </c>
      <c r="T12" s="96">
        <v>6599</v>
      </c>
      <c r="U12" s="96">
        <v>6632</v>
      </c>
      <c r="V12" s="96">
        <v>6411</v>
      </c>
      <c r="W12" s="96">
        <v>6233</v>
      </c>
      <c r="X12" s="96">
        <v>6026</v>
      </c>
      <c r="Y12" s="96">
        <v>6127</v>
      </c>
      <c r="Z12" s="96">
        <v>6042</v>
      </c>
      <c r="AA12" s="96">
        <v>5843</v>
      </c>
      <c r="AB12" s="96">
        <v>5912</v>
      </c>
      <c r="AC12" s="96">
        <v>5967</v>
      </c>
      <c r="AD12" s="96">
        <v>5906</v>
      </c>
      <c r="AE12" s="96">
        <v>5549</v>
      </c>
      <c r="AF12" s="96">
        <v>5757</v>
      </c>
      <c r="AG12" s="96">
        <v>5811</v>
      </c>
      <c r="AH12" s="96">
        <v>5922</v>
      </c>
      <c r="AI12" s="96">
        <v>5878</v>
      </c>
      <c r="AJ12" s="96">
        <v>6057</v>
      </c>
      <c r="AK12" s="96">
        <v>6191</v>
      </c>
      <c r="AL12" s="96">
        <v>6313</v>
      </c>
      <c r="AM12" s="96">
        <v>6424</v>
      </c>
      <c r="AN12" s="96">
        <v>6543</v>
      </c>
      <c r="AO12" s="96">
        <v>6583</v>
      </c>
      <c r="AP12" s="96">
        <v>6570</v>
      </c>
      <c r="AQ12" s="96">
        <v>6698</v>
      </c>
      <c r="AR12" s="158">
        <v>6975</v>
      </c>
      <c r="AS12" s="97">
        <v>7348</v>
      </c>
    </row>
    <row r="13" spans="2:45" x14ac:dyDescent="0.5">
      <c r="B13" s="80">
        <v>60</v>
      </c>
      <c r="C13" s="80">
        <v>10</v>
      </c>
      <c r="D13" s="95">
        <v>3244</v>
      </c>
      <c r="E13" s="96">
        <v>3319</v>
      </c>
      <c r="F13" s="96">
        <v>3303</v>
      </c>
      <c r="G13" s="96">
        <v>3392</v>
      </c>
      <c r="H13" s="96">
        <v>3510</v>
      </c>
      <c r="I13" s="96">
        <v>3570</v>
      </c>
      <c r="J13" s="96">
        <v>3960</v>
      </c>
      <c r="K13" s="96">
        <v>3960</v>
      </c>
      <c r="L13" s="96">
        <v>4125</v>
      </c>
      <c r="M13" s="96">
        <v>4156</v>
      </c>
      <c r="N13" s="96">
        <v>4223</v>
      </c>
      <c r="O13" s="96">
        <v>4223</v>
      </c>
      <c r="P13" s="96">
        <v>4476</v>
      </c>
      <c r="Q13" s="96">
        <v>4609</v>
      </c>
      <c r="R13" s="96">
        <v>4708</v>
      </c>
      <c r="S13" s="96">
        <v>4636</v>
      </c>
      <c r="T13" s="96">
        <v>4565</v>
      </c>
      <c r="U13" s="96">
        <v>4537</v>
      </c>
      <c r="V13" s="96">
        <v>4413</v>
      </c>
      <c r="W13" s="96">
        <v>4379</v>
      </c>
      <c r="X13" s="96">
        <v>4323</v>
      </c>
      <c r="Y13" s="96">
        <v>4370</v>
      </c>
      <c r="Z13" s="96">
        <v>4498</v>
      </c>
      <c r="AA13" s="96">
        <v>4539</v>
      </c>
      <c r="AB13" s="96">
        <v>4550</v>
      </c>
      <c r="AC13" s="96">
        <v>4650</v>
      </c>
      <c r="AD13" s="96">
        <v>4634</v>
      </c>
      <c r="AE13" s="96">
        <v>4629</v>
      </c>
      <c r="AF13" s="96">
        <v>4602</v>
      </c>
      <c r="AG13" s="96">
        <v>4683</v>
      </c>
      <c r="AH13" s="96">
        <v>4723</v>
      </c>
      <c r="AI13" s="96">
        <v>4731</v>
      </c>
      <c r="AJ13" s="96">
        <v>4916</v>
      </c>
      <c r="AK13" s="96">
        <v>5009</v>
      </c>
      <c r="AL13" s="96">
        <v>5142</v>
      </c>
      <c r="AM13" s="96">
        <v>5221</v>
      </c>
      <c r="AN13" s="96">
        <v>5315</v>
      </c>
      <c r="AO13" s="96">
        <v>5420</v>
      </c>
      <c r="AP13" s="96">
        <v>5473</v>
      </c>
      <c r="AQ13" s="96">
        <v>5651</v>
      </c>
      <c r="AR13" s="158">
        <v>5860</v>
      </c>
      <c r="AS13" s="97">
        <v>6192</v>
      </c>
    </row>
    <row r="14" spans="2:45" x14ac:dyDescent="0.5">
      <c r="B14" s="80">
        <v>65</v>
      </c>
      <c r="C14" s="80">
        <v>11</v>
      </c>
      <c r="D14" s="95">
        <v>3210</v>
      </c>
      <c r="E14" s="96">
        <v>3210</v>
      </c>
      <c r="F14" s="96">
        <v>3210</v>
      </c>
      <c r="G14" s="96">
        <v>3210</v>
      </c>
      <c r="H14" s="96">
        <v>3210</v>
      </c>
      <c r="I14" s="96">
        <v>3210</v>
      </c>
      <c r="J14" s="96">
        <v>3960</v>
      </c>
      <c r="K14" s="96">
        <v>3960</v>
      </c>
      <c r="L14" s="96">
        <v>3960</v>
      </c>
      <c r="M14" s="96">
        <v>3960</v>
      </c>
      <c r="N14" s="96">
        <v>3960</v>
      </c>
      <c r="O14" s="96">
        <v>4180</v>
      </c>
      <c r="P14" s="96">
        <v>4260</v>
      </c>
      <c r="Q14" s="96">
        <v>4330</v>
      </c>
      <c r="R14" s="96">
        <v>4380</v>
      </c>
      <c r="S14" s="96">
        <v>4410</v>
      </c>
      <c r="T14" s="96">
        <v>4350</v>
      </c>
      <c r="U14" s="96">
        <v>4270</v>
      </c>
      <c r="V14" s="96">
        <v>4250</v>
      </c>
      <c r="W14" s="96">
        <v>4120</v>
      </c>
      <c r="X14" s="96">
        <v>4140</v>
      </c>
      <c r="Y14" s="96">
        <v>4160</v>
      </c>
      <c r="Z14" s="96">
        <v>4090</v>
      </c>
      <c r="AA14" s="96">
        <v>4120</v>
      </c>
      <c r="AB14" s="96">
        <v>4110</v>
      </c>
      <c r="AC14" s="96">
        <v>4080</v>
      </c>
      <c r="AD14" s="96">
        <v>4050</v>
      </c>
      <c r="AE14" s="96">
        <v>3960</v>
      </c>
      <c r="AF14" s="96">
        <v>3970</v>
      </c>
      <c r="AG14" s="96">
        <v>3970</v>
      </c>
      <c r="AH14" s="96">
        <v>3940</v>
      </c>
      <c r="AI14" s="96">
        <v>3950</v>
      </c>
      <c r="AJ14" s="96">
        <v>3950</v>
      </c>
      <c r="AK14" s="96">
        <v>3930</v>
      </c>
      <c r="AL14" s="96">
        <v>3940</v>
      </c>
      <c r="AM14" s="96">
        <v>3960</v>
      </c>
      <c r="AN14" s="96">
        <v>3970</v>
      </c>
      <c r="AO14" s="96">
        <v>3970</v>
      </c>
      <c r="AP14" s="96">
        <v>3940</v>
      </c>
      <c r="AQ14" s="96">
        <v>3980</v>
      </c>
      <c r="AR14" s="158">
        <v>4060</v>
      </c>
      <c r="AS14" s="97">
        <v>4200</v>
      </c>
    </row>
    <row r="15" spans="2:45" x14ac:dyDescent="0.5">
      <c r="B15" s="79">
        <v>70</v>
      </c>
      <c r="C15" s="79">
        <v>12</v>
      </c>
      <c r="D15" s="98"/>
      <c r="E15" s="99"/>
      <c r="F15" s="99"/>
      <c r="G15" s="99"/>
      <c r="H15" s="99"/>
      <c r="I15" s="99"/>
      <c r="J15" s="99"/>
      <c r="K15" s="99"/>
      <c r="L15" s="99"/>
      <c r="M15" s="99"/>
      <c r="N15" s="99"/>
      <c r="O15" s="99">
        <v>4180</v>
      </c>
      <c r="P15" s="99">
        <v>4260</v>
      </c>
      <c r="Q15" s="99">
        <v>4330</v>
      </c>
      <c r="R15" s="99">
        <v>4380</v>
      </c>
      <c r="S15" s="99">
        <v>4410</v>
      </c>
      <c r="T15" s="99">
        <v>4350</v>
      </c>
      <c r="U15" s="99">
        <v>4270</v>
      </c>
      <c r="V15" s="99">
        <v>4250</v>
      </c>
      <c r="W15" s="99">
        <v>4120</v>
      </c>
      <c r="X15" s="99">
        <v>4140</v>
      </c>
      <c r="Y15" s="99">
        <v>4160</v>
      </c>
      <c r="Z15" s="99">
        <v>4090</v>
      </c>
      <c r="AA15" s="99">
        <v>4120</v>
      </c>
      <c r="AB15" s="99">
        <v>4110</v>
      </c>
      <c r="AC15" s="99">
        <v>4080</v>
      </c>
      <c r="AD15" s="99">
        <v>4050</v>
      </c>
      <c r="AE15" s="99">
        <v>3960</v>
      </c>
      <c r="AF15" s="99">
        <v>3970</v>
      </c>
      <c r="AG15" s="99">
        <v>3970</v>
      </c>
      <c r="AH15" s="99">
        <v>3940</v>
      </c>
      <c r="AI15" s="99">
        <v>3950</v>
      </c>
      <c r="AJ15" s="99">
        <v>3950</v>
      </c>
      <c r="AK15" s="99">
        <v>3930</v>
      </c>
      <c r="AL15" s="99">
        <v>3940</v>
      </c>
      <c r="AM15" s="99">
        <v>3960</v>
      </c>
      <c r="AN15" s="99">
        <v>3970</v>
      </c>
      <c r="AO15" s="99">
        <v>3970</v>
      </c>
      <c r="AP15" s="99">
        <v>3940</v>
      </c>
      <c r="AQ15" s="99">
        <v>3980</v>
      </c>
      <c r="AR15" s="159">
        <v>4060</v>
      </c>
      <c r="AS15" s="100">
        <v>4200</v>
      </c>
    </row>
  </sheetData>
  <phoneticPr fontId="1"/>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2:E37"/>
  <sheetViews>
    <sheetView showGridLines="0" workbookViewId="0">
      <selection activeCell="Z45" sqref="Z45"/>
    </sheetView>
  </sheetViews>
  <sheetFormatPr defaultColWidth="3.08984375" defaultRowHeight="16.5" x14ac:dyDescent="0.5"/>
  <cols>
    <col min="3" max="3" width="8" bestFit="1" customWidth="1"/>
    <col min="4" max="4" width="9" bestFit="1" customWidth="1"/>
    <col min="5" max="5" width="12" style="9" customWidth="1"/>
  </cols>
  <sheetData>
    <row r="2" spans="3:5" x14ac:dyDescent="0.5">
      <c r="C2" s="488" t="s">
        <v>155</v>
      </c>
      <c r="D2" s="489"/>
      <c r="E2" s="490" t="s">
        <v>161</v>
      </c>
    </row>
    <row r="3" spans="3:5" x14ac:dyDescent="0.5">
      <c r="C3" s="84" t="s">
        <v>156</v>
      </c>
      <c r="D3" s="85" t="s">
        <v>157</v>
      </c>
      <c r="E3" s="491"/>
    </row>
    <row r="4" spans="3:5" x14ac:dyDescent="0.5">
      <c r="C4" s="61">
        <v>31138</v>
      </c>
      <c r="D4" s="86">
        <v>33511</v>
      </c>
      <c r="E4" s="82">
        <v>3210</v>
      </c>
    </row>
    <row r="5" spans="3:5" x14ac:dyDescent="0.5">
      <c r="C5" s="61">
        <v>33512</v>
      </c>
      <c r="D5" s="86">
        <v>34911</v>
      </c>
      <c r="E5" s="82">
        <v>3960</v>
      </c>
    </row>
    <row r="6" spans="3:5" x14ac:dyDescent="0.5">
      <c r="C6" s="61">
        <v>34912</v>
      </c>
      <c r="D6" s="86">
        <v>35155</v>
      </c>
      <c r="E6" s="82">
        <v>4180</v>
      </c>
    </row>
    <row r="7" spans="3:5" x14ac:dyDescent="0.5">
      <c r="C7" s="61">
        <v>35156</v>
      </c>
      <c r="D7" s="86">
        <v>35520</v>
      </c>
      <c r="E7" s="82">
        <v>4260</v>
      </c>
    </row>
    <row r="8" spans="3:5" x14ac:dyDescent="0.5">
      <c r="C8" s="61">
        <v>35521</v>
      </c>
      <c r="D8" s="86">
        <v>35885</v>
      </c>
      <c r="E8" s="82">
        <v>4330</v>
      </c>
    </row>
    <row r="9" spans="3:5" x14ac:dyDescent="0.5">
      <c r="C9" s="61">
        <v>35886</v>
      </c>
      <c r="D9" s="86">
        <v>36250</v>
      </c>
      <c r="E9" s="82">
        <v>4380</v>
      </c>
    </row>
    <row r="10" spans="3:5" x14ac:dyDescent="0.5">
      <c r="C10" s="61">
        <v>36251</v>
      </c>
      <c r="D10" s="86">
        <v>36616</v>
      </c>
      <c r="E10" s="82">
        <v>4410</v>
      </c>
    </row>
    <row r="11" spans="3:5" x14ac:dyDescent="0.5">
      <c r="C11" s="61">
        <v>36617</v>
      </c>
      <c r="D11" s="86">
        <v>36981</v>
      </c>
      <c r="E11" s="82">
        <v>4350</v>
      </c>
    </row>
    <row r="12" spans="3:5" x14ac:dyDescent="0.5">
      <c r="C12" s="61">
        <v>36982</v>
      </c>
      <c r="D12" s="86">
        <v>37346</v>
      </c>
      <c r="E12" s="82">
        <v>4270</v>
      </c>
    </row>
    <row r="13" spans="3:5" x14ac:dyDescent="0.5">
      <c r="C13" s="61">
        <v>37347</v>
      </c>
      <c r="D13" s="86">
        <v>37711</v>
      </c>
      <c r="E13" s="82">
        <v>4250</v>
      </c>
    </row>
    <row r="14" spans="3:5" x14ac:dyDescent="0.5">
      <c r="C14" s="61">
        <v>37712</v>
      </c>
      <c r="D14" s="86">
        <v>38077</v>
      </c>
      <c r="E14" s="82">
        <v>4120</v>
      </c>
    </row>
    <row r="15" spans="3:5" x14ac:dyDescent="0.5">
      <c r="C15" s="61">
        <v>38078</v>
      </c>
      <c r="D15" s="86">
        <v>38442</v>
      </c>
      <c r="E15" s="82">
        <v>4140</v>
      </c>
    </row>
    <row r="16" spans="3:5" x14ac:dyDescent="0.5">
      <c r="C16" s="61">
        <v>38443</v>
      </c>
      <c r="D16" s="86">
        <v>38807</v>
      </c>
      <c r="E16" s="82">
        <v>4160</v>
      </c>
    </row>
    <row r="17" spans="3:5" x14ac:dyDescent="0.5">
      <c r="C17" s="61">
        <v>38808</v>
      </c>
      <c r="D17" s="86">
        <v>39172</v>
      </c>
      <c r="E17" s="82">
        <v>4090</v>
      </c>
    </row>
    <row r="18" spans="3:5" x14ac:dyDescent="0.5">
      <c r="C18" s="61">
        <v>39173</v>
      </c>
      <c r="D18" s="86">
        <v>39538</v>
      </c>
      <c r="E18" s="82">
        <v>4120</v>
      </c>
    </row>
    <row r="19" spans="3:5" x14ac:dyDescent="0.5">
      <c r="C19" s="61">
        <v>39539</v>
      </c>
      <c r="D19" s="86">
        <v>39903</v>
      </c>
      <c r="E19" s="82">
        <v>4110</v>
      </c>
    </row>
    <row r="20" spans="3:5" x14ac:dyDescent="0.5">
      <c r="C20" s="61">
        <v>39904</v>
      </c>
      <c r="D20" s="86">
        <v>40268</v>
      </c>
      <c r="E20" s="82">
        <v>4080</v>
      </c>
    </row>
    <row r="21" spans="3:5" x14ac:dyDescent="0.5">
      <c r="C21" s="61">
        <v>40269</v>
      </c>
      <c r="D21" s="86">
        <v>40633</v>
      </c>
      <c r="E21" s="82">
        <v>4050</v>
      </c>
    </row>
    <row r="22" spans="3:5" x14ac:dyDescent="0.5">
      <c r="C22" s="61">
        <v>40634</v>
      </c>
      <c r="D22" s="86">
        <v>40999</v>
      </c>
      <c r="E22" s="82">
        <v>3960</v>
      </c>
    </row>
    <row r="23" spans="3:5" x14ac:dyDescent="0.5">
      <c r="C23" s="61">
        <v>41000</v>
      </c>
      <c r="D23" s="86">
        <v>41729</v>
      </c>
      <c r="E23" s="82">
        <v>3970</v>
      </c>
    </row>
    <row r="24" spans="3:5" x14ac:dyDescent="0.5">
      <c r="C24" s="61">
        <v>41730</v>
      </c>
      <c r="D24" s="86">
        <v>42094</v>
      </c>
      <c r="E24" s="82">
        <v>3940</v>
      </c>
    </row>
    <row r="25" spans="3:5" x14ac:dyDescent="0.5">
      <c r="C25" s="61">
        <v>42095</v>
      </c>
      <c r="D25" s="86">
        <v>42825</v>
      </c>
      <c r="E25" s="82">
        <v>3950</v>
      </c>
    </row>
    <row r="26" spans="3:5" x14ac:dyDescent="0.5">
      <c r="C26" s="61">
        <v>42826</v>
      </c>
      <c r="D26" s="86">
        <v>43190</v>
      </c>
      <c r="E26" s="82">
        <v>3930</v>
      </c>
    </row>
    <row r="27" spans="3:5" x14ac:dyDescent="0.5">
      <c r="C27" s="61">
        <v>43191</v>
      </c>
      <c r="D27" s="86">
        <v>43555</v>
      </c>
      <c r="E27" s="82">
        <v>3940</v>
      </c>
    </row>
    <row r="28" spans="3:5" x14ac:dyDescent="0.5">
      <c r="C28" s="61">
        <v>43556</v>
      </c>
      <c r="D28" s="86">
        <v>43921</v>
      </c>
      <c r="E28" s="82">
        <v>3960</v>
      </c>
    </row>
    <row r="29" spans="3:5" x14ac:dyDescent="0.5">
      <c r="C29" s="61">
        <v>43922</v>
      </c>
      <c r="D29" s="86">
        <v>44651</v>
      </c>
      <c r="E29" s="82">
        <v>3970</v>
      </c>
    </row>
    <row r="30" spans="3:5" x14ac:dyDescent="0.5">
      <c r="C30" s="61">
        <v>44652</v>
      </c>
      <c r="D30" s="86">
        <v>45016</v>
      </c>
      <c r="E30" s="82">
        <v>3940</v>
      </c>
    </row>
    <row r="31" spans="3:5" x14ac:dyDescent="0.5">
      <c r="C31" s="61">
        <v>45017</v>
      </c>
      <c r="D31" s="86">
        <v>45382</v>
      </c>
      <c r="E31" s="82">
        <v>3980</v>
      </c>
    </row>
    <row r="32" spans="3:5" x14ac:dyDescent="0.5">
      <c r="C32" s="61">
        <v>45383</v>
      </c>
      <c r="D32" s="86">
        <v>45747</v>
      </c>
      <c r="E32" s="82">
        <v>4060</v>
      </c>
    </row>
    <row r="33" spans="3:5" x14ac:dyDescent="0.5">
      <c r="C33" s="81">
        <v>45748</v>
      </c>
      <c r="D33" s="87">
        <v>46112</v>
      </c>
      <c r="E33" s="83">
        <v>4200</v>
      </c>
    </row>
    <row r="37" spans="3:5" x14ac:dyDescent="0.5">
      <c r="C37" s="161"/>
      <c r="D37" s="161"/>
      <c r="E37" s="160"/>
    </row>
  </sheetData>
  <mergeCells count="2">
    <mergeCell ref="C2:D2"/>
    <mergeCell ref="E2:E3"/>
  </mergeCells>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C9"/>
  <sheetViews>
    <sheetView showGridLines="0" workbookViewId="0">
      <selection activeCell="Z45" sqref="Z45"/>
    </sheetView>
  </sheetViews>
  <sheetFormatPr defaultRowHeight="16.5" x14ac:dyDescent="0.5"/>
  <cols>
    <col min="2" max="2" width="15.36328125" bestFit="1" customWidth="1"/>
    <col min="3" max="3" width="13.08984375" bestFit="1" customWidth="1"/>
  </cols>
  <sheetData>
    <row r="2" spans="2:3" x14ac:dyDescent="0.5">
      <c r="B2" s="90" t="s">
        <v>9</v>
      </c>
      <c r="C2" s="75" t="s">
        <v>160</v>
      </c>
    </row>
    <row r="3" spans="2:3" x14ac:dyDescent="0.5">
      <c r="B3" s="101" t="s">
        <v>146</v>
      </c>
      <c r="C3" s="102" t="s">
        <v>145</v>
      </c>
    </row>
    <row r="4" spans="2:3" x14ac:dyDescent="0.5">
      <c r="B4" s="101" t="s">
        <v>147</v>
      </c>
      <c r="C4" s="102" t="s">
        <v>148</v>
      </c>
    </row>
    <row r="5" spans="2:3" x14ac:dyDescent="0.5">
      <c r="B5" s="101" t="s">
        <v>149</v>
      </c>
      <c r="C5" s="102" t="s">
        <v>148</v>
      </c>
    </row>
    <row r="6" spans="2:3" x14ac:dyDescent="0.5">
      <c r="B6" s="101" t="s">
        <v>150</v>
      </c>
      <c r="C6" s="102" t="s">
        <v>145</v>
      </c>
    </row>
    <row r="7" spans="2:3" x14ac:dyDescent="0.5">
      <c r="B7" s="101" t="s">
        <v>10</v>
      </c>
      <c r="C7" s="102" t="s">
        <v>148</v>
      </c>
    </row>
    <row r="8" spans="2:3" x14ac:dyDescent="0.5">
      <c r="B8" s="101" t="s">
        <v>151</v>
      </c>
      <c r="C8" s="102" t="s">
        <v>145</v>
      </c>
    </row>
    <row r="9" spans="2:3" x14ac:dyDescent="0.5">
      <c r="B9" s="62" t="s">
        <v>152</v>
      </c>
      <c r="C9" s="69" t="s">
        <v>145</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平均給与額算定書</vt:lpstr>
      <vt:lpstr>スライド率</vt:lpstr>
      <vt:lpstr>最高限度額</vt:lpstr>
      <vt:lpstr>最低限度額</vt:lpstr>
      <vt:lpstr>最低保障額</vt:lpstr>
      <vt:lpstr>補償の種類</vt:lpstr>
      <vt:lpstr>平均給与額算定書!Print_Area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2024-08-27T01:36:01Z</dcterms:created>
  <dcterms:modified xsi:type="dcterms:W3CDTF">2025-10-08T00:43:36Z</dcterms:modified>
  <cp:category/>
  <cp:contentStatus/>
</cp:coreProperties>
</file>