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divfile\division\16080\03_温暖化対策班\07_条例・県の計画\未来環境条例\03_温室効果ガス排出削減報告【第15,16条】\05_集計結果（H20～）\R6実績、計画一覧表\"/>
    </mc:Choice>
  </mc:AlternateContent>
  <xr:revisionPtr revIDLastSave="0" documentId="13_ncr:1_{7E1DAAC1-BFCA-4614-9916-0A908741B042}" xr6:coauthVersionLast="47" xr6:coauthVersionMax="47" xr10:uidLastSave="{00000000-0000-0000-0000-000000000000}"/>
  <bookViews>
    <workbookView xWindow="28680" yWindow="-120" windowWidth="29040" windowHeight="15720" tabRatio="904" xr2:uid="{BD1AE801-B576-4EC6-9558-661F9A005D0B}"/>
  </bookViews>
  <sheets>
    <sheet name="一覧表" sheetId="32" r:id="rId1"/>
    <sheet name="製造" sheetId="2" r:id="rId2"/>
    <sheet name="電気・ガス・熱供給" sheetId="4" r:id="rId3"/>
    <sheet name="運輸・郵便" sheetId="5" r:id="rId4"/>
    <sheet name="情報通信" sheetId="24" r:id="rId5"/>
    <sheet name="卸売・小売" sheetId="6" r:id="rId6"/>
    <sheet name="金融・保険" sheetId="7" r:id="rId7"/>
    <sheet name="宿泊・飲食サービス" sheetId="8" r:id="rId8"/>
    <sheet name="生活関連サービス・娯楽" sheetId="9" r:id="rId9"/>
    <sheet name="教育・学習支援" sheetId="10" r:id="rId10"/>
    <sheet name="医療・福祉" sheetId="11" r:id="rId11"/>
    <sheet name="複合サービス" sheetId="12" r:id="rId12"/>
    <sheet name="サービス業" sheetId="35" r:id="rId13"/>
    <sheet name="公務" sheetId="26" r:id="rId14"/>
    <sheet name="その他" sheetId="14" r:id="rId15"/>
    <sheet name="43_(株)マルキョウ" sheetId="22" r:id="rId16"/>
    <sheet name="45_九州電力(株)" sheetId="27" r:id="rId17"/>
    <sheet name="48_国立大学法人長崎大学" sheetId="16" r:id="rId18"/>
    <sheet name="57_ソニーセミコンダクタマニュファクチャリング(株)" sheetId="19" r:id="rId19"/>
    <sheet name="62_電源開発(株)" sheetId="3" r:id="rId20"/>
    <sheet name="68_長崎県病院企業団" sheetId="21" r:id="rId21"/>
    <sheet name="71_日本遠洋旋網漁業協同組合" sheetId="18" r:id="rId22"/>
    <sheet name="72_日本赤十字社" sheetId="23" r:id="rId23"/>
    <sheet name="87_山崎製パン(株)" sheetId="28" r:id="rId24"/>
    <sheet name="111_九州電力送配電(株)" sheetId="17" r:id="rId25"/>
    <sheet name="産業分類（R5）" sheetId="34" r:id="rId26"/>
  </sheets>
  <definedNames>
    <definedName name="_xlnm._FilterDatabase" localSheetId="12" hidden="1">サービス業!$B$1:$R$4</definedName>
    <definedName name="_xlnm._FilterDatabase" localSheetId="14" hidden="1">その他!$B$1:$R$4</definedName>
    <definedName name="_xlnm._FilterDatabase" localSheetId="10" hidden="1">医療・福祉!$B$1:$R$15</definedName>
    <definedName name="_xlnm._FilterDatabase" localSheetId="0" hidden="1">一覧表!$A$2:$W$118</definedName>
    <definedName name="_xlnm._FilterDatabase" localSheetId="3" hidden="1">運輸・郵便!$B$1:$R$7</definedName>
    <definedName name="_xlnm._FilterDatabase" localSheetId="5" hidden="1">卸売・小売!$B$1:$R$18</definedName>
    <definedName name="_xlnm._FilterDatabase" localSheetId="9" hidden="1">教育・学習支援!$B$1:$R$4</definedName>
    <definedName name="_xlnm._FilterDatabase" localSheetId="6" hidden="1">金融・保険!$B$1:$R$4</definedName>
    <definedName name="_xlnm._FilterDatabase" localSheetId="13" hidden="1">公務!$B$1:$R$23</definedName>
    <definedName name="_xlnm._FilterDatabase" localSheetId="7" hidden="1">宿泊・飲食サービス!$B$1:$R$6</definedName>
    <definedName name="_xlnm._FilterDatabase" localSheetId="4" hidden="1">情報通信!$B$1:$R$6</definedName>
    <definedName name="_xlnm._FilterDatabase" localSheetId="8" hidden="1">生活関連サービス・娯楽!$B$1:$R$8</definedName>
    <definedName name="_xlnm._FilterDatabase" localSheetId="1" hidden="1">製造!$A$1:$R$43</definedName>
    <definedName name="_xlnm._FilterDatabase" localSheetId="2" hidden="1">電気・ガス・熱供給!$B$1:$R$8</definedName>
    <definedName name="_xlnm._FilterDatabase" localSheetId="11" hidden="1">複合サービス!$B$1:$R$7</definedName>
    <definedName name="H">#REF!</definedName>
    <definedName name="_xlnm.Print_Area" localSheetId="24">'111_九州電力送配電(株)'!$A$1:$G$23</definedName>
    <definedName name="_xlnm.Print_Area" localSheetId="15">'43_(株)マルキョウ'!$A$1:$G$38</definedName>
    <definedName name="_xlnm.Print_Area" localSheetId="12">サービス業!$A$1:$R$5</definedName>
    <definedName name="_xlnm.Print_Area" localSheetId="14">その他!$A$1:$R$5</definedName>
    <definedName name="_xlnm.Print_Area" localSheetId="10">医療・福祉!$A$1:$R$18</definedName>
    <definedName name="_xlnm.Print_Area" localSheetId="0">一覧表!$A$1:$R$119</definedName>
    <definedName name="_xlnm.Print_Area" localSheetId="3">運輸・郵便!$A$1:$R$12</definedName>
    <definedName name="_xlnm.Print_Area" localSheetId="5">卸売・小売!$A$1:$R$19</definedName>
    <definedName name="_xlnm.Print_Area" localSheetId="9">教育・学習支援!$A$1:$R$5</definedName>
    <definedName name="_xlnm.Print_Area" localSheetId="6">金融・保険!$A$1:$R$5</definedName>
    <definedName name="_xlnm.Print_Area" localSheetId="13">公務!$A$1:$R$24</definedName>
    <definedName name="_xlnm.Print_Area" localSheetId="7">宿泊・飲食サービス!$A$1:$R$7</definedName>
    <definedName name="_xlnm.Print_Area" localSheetId="4">情報通信!$A$1:$R$11</definedName>
    <definedName name="_xlnm.Print_Area" localSheetId="8">生活関連サービス・娯楽!$A$1:$R$9</definedName>
    <definedName name="_xlnm.Print_Area" localSheetId="1">製造!$A$1:$R$44</definedName>
    <definedName name="_xlnm.Print_Area" localSheetId="2">電気・ガス・熱供給!$A$1:$R$9</definedName>
    <definedName name="_xlnm.Print_Area" localSheetId="11">複合サービス!$A$1:$R$8</definedName>
    <definedName name="_xlnm.Print_Titles" localSheetId="12">サービス業!$1:$2</definedName>
    <definedName name="_xlnm.Print_Titles" localSheetId="14">その他!$1:$2</definedName>
    <definedName name="_xlnm.Print_Titles" localSheetId="10">医療・福祉!$1:$2</definedName>
    <definedName name="_xlnm.Print_Titles" localSheetId="0">一覧表!$1:$2</definedName>
    <definedName name="_xlnm.Print_Titles" localSheetId="3">運輸・郵便!$1:$2</definedName>
    <definedName name="_xlnm.Print_Titles" localSheetId="5">卸売・小売!$1:$2</definedName>
    <definedName name="_xlnm.Print_Titles" localSheetId="9">教育・学習支援!$1:$2</definedName>
    <definedName name="_xlnm.Print_Titles" localSheetId="6">金融・保険!$1:$2</definedName>
    <definedName name="_xlnm.Print_Titles" localSheetId="13">公務!$1:$2</definedName>
    <definedName name="_xlnm.Print_Titles" localSheetId="7">宿泊・飲食サービス!$1:$2</definedName>
    <definedName name="_xlnm.Print_Titles" localSheetId="4">情報通信!$1:$2</definedName>
    <definedName name="_xlnm.Print_Titles" localSheetId="8">生活関連サービス・娯楽!$1:$2</definedName>
    <definedName name="_xlnm.Print_Titles" localSheetId="1">製造!$1:$2</definedName>
    <definedName name="_xlnm.Print_Titles" localSheetId="2">電気・ガス・熱供給!$1:$2</definedName>
    <definedName name="_xlnm.Print_Titles" localSheetId="11">複合サービス!$1:$2</definedName>
    <definedName name="S">#REF!</definedName>
    <definedName name="T">#REF!</definedName>
    <definedName name="昭和">#REF!</definedName>
    <definedName name="大正">#REF!</definedName>
    <definedName name="平成">#REF!</definedName>
    <definedName name="明治">#REF!</definedName>
    <definedName name="令和">#REF!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59" i="32" l="1"/>
  <c r="V59" i="32" s="1" a="1"/>
  <c r="V59" i="32" s="1"/>
  <c r="A59" i="32" s="1"/>
  <c r="U59" i="32"/>
  <c r="W59" i="32"/>
  <c r="Q3" i="32" l="1"/>
  <c r="K2" i="2"/>
  <c r="K2" i="35" s="1"/>
  <c r="W3" i="32"/>
  <c r="W4" i="32"/>
  <c r="W5" i="32"/>
  <c r="W6" i="32"/>
  <c r="W7" i="32"/>
  <c r="W8" i="32"/>
  <c r="W9" i="32"/>
  <c r="W10" i="32"/>
  <c r="W11" i="32"/>
  <c r="W12" i="32"/>
  <c r="W13" i="32"/>
  <c r="W14" i="32"/>
  <c r="W15" i="32"/>
  <c r="W16" i="32"/>
  <c r="W17" i="32"/>
  <c r="W18" i="32"/>
  <c r="W19" i="32"/>
  <c r="W20" i="32"/>
  <c r="W21" i="32"/>
  <c r="W22" i="32"/>
  <c r="W23" i="32"/>
  <c r="W24" i="32"/>
  <c r="W25" i="32"/>
  <c r="W26" i="32"/>
  <c r="W27" i="32"/>
  <c r="W28" i="32"/>
  <c r="W29" i="32"/>
  <c r="W30" i="32"/>
  <c r="W31" i="32"/>
  <c r="W32" i="32"/>
  <c r="W33" i="32"/>
  <c r="W34" i="32"/>
  <c r="W35" i="32"/>
  <c r="W36" i="32"/>
  <c r="W37" i="32"/>
  <c r="W38" i="32"/>
  <c r="W39" i="32"/>
  <c r="W40" i="32"/>
  <c r="W41" i="32"/>
  <c r="W42" i="32"/>
  <c r="W43" i="32"/>
  <c r="W44" i="32"/>
  <c r="W45" i="32"/>
  <c r="W46" i="32"/>
  <c r="W47" i="32"/>
  <c r="W48" i="32"/>
  <c r="W49" i="32"/>
  <c r="W50" i="32"/>
  <c r="W51" i="32"/>
  <c r="W52" i="32"/>
  <c r="W53" i="32"/>
  <c r="W54" i="32"/>
  <c r="W55" i="32"/>
  <c r="W56" i="32"/>
  <c r="W57" i="32"/>
  <c r="W58" i="32"/>
  <c r="W60" i="32"/>
  <c r="W61" i="32"/>
  <c r="W62" i="32"/>
  <c r="W63" i="32"/>
  <c r="W64" i="32"/>
  <c r="W65" i="32"/>
  <c r="W66" i="32"/>
  <c r="W67" i="32"/>
  <c r="W68" i="32"/>
  <c r="W69" i="32"/>
  <c r="W70" i="32"/>
  <c r="W71" i="32"/>
  <c r="W72" i="32"/>
  <c r="W73" i="32"/>
  <c r="W74" i="32"/>
  <c r="W75" i="32"/>
  <c r="W76" i="32"/>
  <c r="W77" i="32"/>
  <c r="W78" i="32"/>
  <c r="W79" i="32"/>
  <c r="W80" i="32"/>
  <c r="W81" i="32"/>
  <c r="W82" i="32"/>
  <c r="W83" i="32"/>
  <c r="W84" i="32"/>
  <c r="W85" i="32"/>
  <c r="W86" i="32"/>
  <c r="W87" i="32"/>
  <c r="W88" i="32"/>
  <c r="W89" i="32"/>
  <c r="W90" i="32"/>
  <c r="W91" i="32"/>
  <c r="W92" i="32"/>
  <c r="W93" i="32"/>
  <c r="W94" i="32"/>
  <c r="W95" i="32"/>
  <c r="W96" i="32"/>
  <c r="W97" i="32"/>
  <c r="W98" i="32"/>
  <c r="W99" i="32"/>
  <c r="W100" i="32"/>
  <c r="W101" i="32"/>
  <c r="W102" i="32"/>
  <c r="W103" i="32"/>
  <c r="W104" i="32"/>
  <c r="W105" i="32"/>
  <c r="W106" i="32"/>
  <c r="W107" i="32"/>
  <c r="W108" i="32"/>
  <c r="W109" i="32"/>
  <c r="W110" i="32"/>
  <c r="W111" i="32"/>
  <c r="W112" i="32"/>
  <c r="W113" i="32"/>
  <c r="W114" i="32"/>
  <c r="W115" i="32"/>
  <c r="W116" i="32"/>
  <c r="W117" i="32"/>
  <c r="W118" i="32"/>
  <c r="U46" i="32"/>
  <c r="P2" i="2" l="1"/>
  <c r="P2" i="35" s="1"/>
  <c r="K2" i="14"/>
  <c r="K2" i="6"/>
  <c r="K2" i="26"/>
  <c r="K2" i="24"/>
  <c r="K2" i="12"/>
  <c r="K2" i="5"/>
  <c r="K2" i="11"/>
  <c r="K2" i="4"/>
  <c r="K2" i="10"/>
  <c r="K2" i="9"/>
  <c r="K2" i="8"/>
  <c r="K2" i="7"/>
  <c r="F8" i="16"/>
  <c r="D8" i="16"/>
  <c r="F18" i="16"/>
  <c r="D18" i="16"/>
  <c r="C19" i="16"/>
  <c r="D17" i="16"/>
  <c r="D16" i="16"/>
  <c r="P2" i="14" l="1"/>
  <c r="P2" i="26"/>
  <c r="P2" i="24"/>
  <c r="P2" i="12"/>
  <c r="P2" i="5"/>
  <c r="P2" i="11"/>
  <c r="P2" i="4"/>
  <c r="P2" i="10"/>
  <c r="P2" i="9"/>
  <c r="P2" i="8"/>
  <c r="P2" i="7"/>
  <c r="P2" i="6"/>
  <c r="K67" i="32"/>
  <c r="K119" i="32" s="1"/>
  <c r="I67" i="32"/>
  <c r="I119" i="32" s="1"/>
  <c r="H67" i="32"/>
  <c r="H119" i="32" s="1"/>
  <c r="E21" i="22" l="1"/>
  <c r="Q4" i="32"/>
  <c r="Q5" i="32"/>
  <c r="Q6" i="32"/>
  <c r="Q7" i="32"/>
  <c r="Q8" i="32"/>
  <c r="Q9" i="32"/>
  <c r="Q10" i="32"/>
  <c r="Q11" i="32"/>
  <c r="Q12" i="32"/>
  <c r="Q13" i="32"/>
  <c r="Q14" i="32"/>
  <c r="Q15" i="32"/>
  <c r="Q16" i="32"/>
  <c r="Q17" i="32"/>
  <c r="Q18" i="32"/>
  <c r="Q19" i="32"/>
  <c r="Q20" i="32"/>
  <c r="Q21" i="32"/>
  <c r="Q22" i="32"/>
  <c r="Q23" i="32"/>
  <c r="Q24" i="32"/>
  <c r="Q25" i="32"/>
  <c r="Q26" i="32"/>
  <c r="Q27" i="32"/>
  <c r="Q28" i="32"/>
  <c r="Q29" i="32"/>
  <c r="Q30" i="32"/>
  <c r="Q31" i="32"/>
  <c r="Q32" i="32"/>
  <c r="Q33" i="32"/>
  <c r="Q34" i="32"/>
  <c r="Q35" i="32"/>
  <c r="Q36" i="32"/>
  <c r="Q37" i="32"/>
  <c r="Q38" i="32"/>
  <c r="Q39" i="32"/>
  <c r="Q40" i="32"/>
  <c r="Q41" i="32"/>
  <c r="Q42" i="32"/>
  <c r="Q43" i="32"/>
  <c r="Q44" i="32"/>
  <c r="Q45" i="32"/>
  <c r="Q47" i="32"/>
  <c r="Q48" i="32"/>
  <c r="Q49" i="32"/>
  <c r="Q50" i="32"/>
  <c r="Q51" i="32"/>
  <c r="Q52" i="32"/>
  <c r="Q53" i="32"/>
  <c r="Q54" i="32"/>
  <c r="Q55" i="32"/>
  <c r="Q56" i="32"/>
  <c r="Q57" i="32"/>
  <c r="Q58" i="32"/>
  <c r="Q60" i="32"/>
  <c r="Q61" i="32"/>
  <c r="Q62" i="32"/>
  <c r="Q63" i="32"/>
  <c r="Q64" i="32"/>
  <c r="Q65" i="32"/>
  <c r="Q66" i="32"/>
  <c r="Q67" i="32"/>
  <c r="Q68" i="32"/>
  <c r="Q69" i="32"/>
  <c r="Q70" i="32"/>
  <c r="Q71" i="32"/>
  <c r="Q72" i="32"/>
  <c r="Q73" i="32"/>
  <c r="Q74" i="32"/>
  <c r="Q75" i="32"/>
  <c r="Q76" i="32"/>
  <c r="Q77" i="32"/>
  <c r="Q78" i="32"/>
  <c r="Q79" i="32"/>
  <c r="Q80" i="32"/>
  <c r="Q81" i="32"/>
  <c r="Q82" i="32"/>
  <c r="Q83" i="32"/>
  <c r="Q84" i="32"/>
  <c r="Q85" i="32"/>
  <c r="Q86" i="32"/>
  <c r="Q87" i="32"/>
  <c r="Q88" i="32"/>
  <c r="Q89" i="32"/>
  <c r="Q90" i="32"/>
  <c r="Q91" i="32"/>
  <c r="Q92" i="32"/>
  <c r="Q93" i="32"/>
  <c r="Q94" i="32"/>
  <c r="Q95" i="32"/>
  <c r="Q96" i="32"/>
  <c r="Q97" i="32"/>
  <c r="Q98" i="32"/>
  <c r="Q99" i="32"/>
  <c r="Q100" i="32"/>
  <c r="Q101" i="32"/>
  <c r="Q102" i="32"/>
  <c r="Q103" i="32"/>
  <c r="Q104" i="32"/>
  <c r="Q105" i="32"/>
  <c r="Q106" i="32"/>
  <c r="Q107" i="32"/>
  <c r="Q108" i="32"/>
  <c r="Q109" i="32"/>
  <c r="Q110" i="32"/>
  <c r="Q111" i="32"/>
  <c r="Q112" i="32"/>
  <c r="Q113" i="32"/>
  <c r="Q114" i="32"/>
  <c r="Q115" i="32"/>
  <c r="Q116" i="32"/>
  <c r="Q117" i="32"/>
  <c r="Q118" i="32"/>
  <c r="O4" i="32"/>
  <c r="O5" i="32"/>
  <c r="O6" i="32"/>
  <c r="O7" i="32"/>
  <c r="O8" i="32"/>
  <c r="O9" i="32"/>
  <c r="O10" i="32"/>
  <c r="O11" i="32"/>
  <c r="O12" i="32"/>
  <c r="O13" i="32"/>
  <c r="O14" i="32"/>
  <c r="O15" i="32"/>
  <c r="O16" i="32"/>
  <c r="O17" i="32"/>
  <c r="O18" i="32"/>
  <c r="O19" i="32"/>
  <c r="O20" i="32"/>
  <c r="O21" i="32"/>
  <c r="O22" i="32"/>
  <c r="O23" i="32"/>
  <c r="O24" i="32"/>
  <c r="O25" i="32"/>
  <c r="O26" i="32"/>
  <c r="O27" i="32"/>
  <c r="O28" i="32"/>
  <c r="O29" i="32"/>
  <c r="O30" i="32"/>
  <c r="O31" i="32"/>
  <c r="O32" i="32"/>
  <c r="O33" i="32"/>
  <c r="O34" i="32"/>
  <c r="O35" i="32"/>
  <c r="O36" i="32"/>
  <c r="O37" i="32"/>
  <c r="O38" i="32"/>
  <c r="O39" i="32"/>
  <c r="O40" i="32"/>
  <c r="O41" i="32"/>
  <c r="O42" i="32"/>
  <c r="O43" i="32"/>
  <c r="O44" i="32"/>
  <c r="O45" i="32"/>
  <c r="O47" i="32"/>
  <c r="O48" i="32"/>
  <c r="O49" i="32"/>
  <c r="O50" i="32"/>
  <c r="O51" i="32"/>
  <c r="O52" i="32"/>
  <c r="O53" i="32"/>
  <c r="O54" i="32"/>
  <c r="O55" i="32"/>
  <c r="O56" i="32"/>
  <c r="O57" i="32"/>
  <c r="O58" i="32"/>
  <c r="O60" i="32"/>
  <c r="O61" i="32"/>
  <c r="O62" i="32"/>
  <c r="O63" i="32"/>
  <c r="O64" i="32"/>
  <c r="O65" i="32"/>
  <c r="O66" i="32"/>
  <c r="O67" i="32"/>
  <c r="O68" i="32"/>
  <c r="O69" i="32"/>
  <c r="O70" i="32"/>
  <c r="O71" i="32"/>
  <c r="O72" i="32"/>
  <c r="O73" i="32"/>
  <c r="O74" i="32"/>
  <c r="O75" i="32"/>
  <c r="O76" i="32"/>
  <c r="O77" i="32"/>
  <c r="O78" i="32"/>
  <c r="O79" i="32"/>
  <c r="O80" i="32"/>
  <c r="O81" i="32"/>
  <c r="O82" i="32"/>
  <c r="O83" i="32"/>
  <c r="O84" i="32"/>
  <c r="O85" i="32"/>
  <c r="O86" i="32"/>
  <c r="O87" i="32"/>
  <c r="O88" i="32"/>
  <c r="O89" i="32"/>
  <c r="O90" i="32"/>
  <c r="O91" i="32"/>
  <c r="O92" i="32"/>
  <c r="O93" i="32"/>
  <c r="O94" i="32"/>
  <c r="O95" i="32"/>
  <c r="O96" i="32"/>
  <c r="O97" i="32"/>
  <c r="O98" i="32"/>
  <c r="O99" i="32"/>
  <c r="O100" i="32"/>
  <c r="O101" i="32"/>
  <c r="O102" i="32"/>
  <c r="O103" i="32"/>
  <c r="O104" i="32"/>
  <c r="O105" i="32"/>
  <c r="O106" i="32"/>
  <c r="O107" i="32"/>
  <c r="O108" i="32"/>
  <c r="O109" i="32"/>
  <c r="O110" i="32"/>
  <c r="O111" i="32"/>
  <c r="O112" i="32"/>
  <c r="O113" i="32"/>
  <c r="O114" i="32"/>
  <c r="O115" i="32"/>
  <c r="O116" i="32"/>
  <c r="O117" i="32"/>
  <c r="O118" i="32"/>
  <c r="O3" i="32"/>
  <c r="L4" i="32"/>
  <c r="L5" i="32"/>
  <c r="L6" i="32"/>
  <c r="L7" i="32"/>
  <c r="L8" i="32"/>
  <c r="L9" i="32"/>
  <c r="L10" i="32"/>
  <c r="L11" i="32"/>
  <c r="L12" i="32"/>
  <c r="L13" i="32"/>
  <c r="L14" i="32"/>
  <c r="L15" i="32"/>
  <c r="L16" i="32"/>
  <c r="L17" i="32"/>
  <c r="L18" i="32"/>
  <c r="L19" i="32"/>
  <c r="L20" i="32"/>
  <c r="L21" i="32"/>
  <c r="L22" i="32"/>
  <c r="L23" i="32"/>
  <c r="L24" i="32"/>
  <c r="L25" i="32"/>
  <c r="L26" i="32"/>
  <c r="L27" i="32"/>
  <c r="L28" i="32"/>
  <c r="L29" i="32"/>
  <c r="L30" i="32"/>
  <c r="L31" i="32"/>
  <c r="L32" i="32"/>
  <c r="L33" i="32"/>
  <c r="L34" i="32"/>
  <c r="L35" i="32"/>
  <c r="L36" i="32"/>
  <c r="L37" i="32"/>
  <c r="L38" i="32"/>
  <c r="L39" i="32"/>
  <c r="L40" i="32"/>
  <c r="L41" i="32"/>
  <c r="L42" i="32"/>
  <c r="L43" i="32"/>
  <c r="L44" i="32"/>
  <c r="L45" i="32"/>
  <c r="L46" i="32"/>
  <c r="L47" i="32"/>
  <c r="L48" i="32"/>
  <c r="L49" i="32"/>
  <c r="L50" i="32"/>
  <c r="L51" i="32"/>
  <c r="L52" i="32"/>
  <c r="L53" i="32"/>
  <c r="L54" i="32"/>
  <c r="L55" i="32"/>
  <c r="L56" i="32"/>
  <c r="L57" i="32"/>
  <c r="L58" i="32"/>
  <c r="L60" i="32"/>
  <c r="L61" i="32"/>
  <c r="L62" i="32"/>
  <c r="L63" i="32"/>
  <c r="L64" i="32"/>
  <c r="L65" i="32"/>
  <c r="L66" i="32"/>
  <c r="L67" i="32"/>
  <c r="L68" i="32"/>
  <c r="L69" i="32"/>
  <c r="L70" i="32"/>
  <c r="L71" i="32"/>
  <c r="L72" i="32"/>
  <c r="L73" i="32"/>
  <c r="L74" i="32"/>
  <c r="L75" i="32"/>
  <c r="L76" i="32"/>
  <c r="L77" i="32"/>
  <c r="L78" i="32"/>
  <c r="L79" i="32"/>
  <c r="L80" i="32"/>
  <c r="L81" i="32"/>
  <c r="L82" i="32"/>
  <c r="L83" i="32"/>
  <c r="L84" i="32"/>
  <c r="L85" i="32"/>
  <c r="L86" i="32"/>
  <c r="L87" i="32"/>
  <c r="L88" i="32"/>
  <c r="L89" i="32"/>
  <c r="L90" i="32"/>
  <c r="L91" i="32"/>
  <c r="L92" i="32"/>
  <c r="L93" i="32"/>
  <c r="L94" i="32"/>
  <c r="L95" i="32"/>
  <c r="L96" i="32"/>
  <c r="L97" i="32"/>
  <c r="L98" i="32"/>
  <c r="L99" i="32"/>
  <c r="L100" i="32"/>
  <c r="L101" i="32"/>
  <c r="L102" i="32"/>
  <c r="L103" i="32"/>
  <c r="L104" i="32"/>
  <c r="L105" i="32"/>
  <c r="L106" i="32"/>
  <c r="L107" i="32"/>
  <c r="L108" i="32"/>
  <c r="L109" i="32"/>
  <c r="L110" i="32"/>
  <c r="L111" i="32"/>
  <c r="L112" i="32"/>
  <c r="L113" i="32"/>
  <c r="L114" i="32"/>
  <c r="L115" i="32"/>
  <c r="L116" i="32"/>
  <c r="L117" i="32"/>
  <c r="L118" i="32"/>
  <c r="L3" i="32"/>
  <c r="J4" i="32"/>
  <c r="J5" i="32"/>
  <c r="J6" i="32"/>
  <c r="J7" i="32"/>
  <c r="J8" i="32"/>
  <c r="J9" i="32"/>
  <c r="J10" i="32"/>
  <c r="J11" i="32"/>
  <c r="J12" i="32"/>
  <c r="J13" i="32"/>
  <c r="J14" i="32"/>
  <c r="J15" i="32"/>
  <c r="J16" i="32"/>
  <c r="J17" i="32"/>
  <c r="J18" i="32"/>
  <c r="J19" i="32"/>
  <c r="J20" i="32"/>
  <c r="J21" i="32"/>
  <c r="J22" i="32"/>
  <c r="J23" i="32"/>
  <c r="J24" i="32"/>
  <c r="J25" i="32"/>
  <c r="J26" i="32"/>
  <c r="J27" i="32"/>
  <c r="J28" i="32"/>
  <c r="J29" i="32"/>
  <c r="J30" i="32"/>
  <c r="J31" i="32"/>
  <c r="J32" i="32"/>
  <c r="J33" i="32"/>
  <c r="J34" i="32"/>
  <c r="J35" i="32"/>
  <c r="J36" i="32"/>
  <c r="J37" i="32"/>
  <c r="J38" i="32"/>
  <c r="J39" i="32"/>
  <c r="J40" i="32"/>
  <c r="J41" i="32"/>
  <c r="J42" i="32"/>
  <c r="J43" i="32"/>
  <c r="J44" i="32"/>
  <c r="J45" i="32"/>
  <c r="J46" i="32"/>
  <c r="J47" i="32"/>
  <c r="J48" i="32"/>
  <c r="J49" i="32"/>
  <c r="J50" i="32"/>
  <c r="J51" i="32"/>
  <c r="J52" i="32"/>
  <c r="J53" i="32"/>
  <c r="J54" i="32"/>
  <c r="J55" i="32"/>
  <c r="J56" i="32"/>
  <c r="J57" i="32"/>
  <c r="J58" i="32"/>
  <c r="J60" i="32"/>
  <c r="J61" i="32"/>
  <c r="J62" i="32"/>
  <c r="J63" i="32"/>
  <c r="J64" i="32"/>
  <c r="J65" i="32"/>
  <c r="J66" i="32"/>
  <c r="J67" i="32"/>
  <c r="J68" i="32"/>
  <c r="J69" i="32"/>
  <c r="J70" i="32"/>
  <c r="J71" i="32"/>
  <c r="J72" i="32"/>
  <c r="J73" i="32"/>
  <c r="J74" i="32"/>
  <c r="J75" i="32"/>
  <c r="J76" i="32"/>
  <c r="J77" i="32"/>
  <c r="J78" i="32"/>
  <c r="J79" i="32"/>
  <c r="J80" i="32"/>
  <c r="J81" i="32"/>
  <c r="J82" i="32"/>
  <c r="J83" i="32"/>
  <c r="J84" i="32"/>
  <c r="J85" i="32"/>
  <c r="J86" i="32"/>
  <c r="J87" i="32"/>
  <c r="J88" i="32"/>
  <c r="J89" i="32"/>
  <c r="J90" i="32"/>
  <c r="J91" i="32"/>
  <c r="J92" i="32"/>
  <c r="J93" i="32"/>
  <c r="J94" i="32"/>
  <c r="J95" i="32"/>
  <c r="J96" i="32"/>
  <c r="J97" i="32"/>
  <c r="J98" i="32"/>
  <c r="J99" i="32"/>
  <c r="J100" i="32"/>
  <c r="J101" i="32"/>
  <c r="J102" i="32"/>
  <c r="J103" i="32"/>
  <c r="J104" i="32"/>
  <c r="J105" i="32"/>
  <c r="J106" i="32"/>
  <c r="J107" i="32"/>
  <c r="J108" i="32"/>
  <c r="J109" i="32"/>
  <c r="J110" i="32"/>
  <c r="J111" i="32"/>
  <c r="J112" i="32"/>
  <c r="J113" i="32"/>
  <c r="J114" i="32"/>
  <c r="J115" i="32"/>
  <c r="J116" i="32"/>
  <c r="J117" i="32"/>
  <c r="J118" i="32"/>
  <c r="J3" i="32"/>
  <c r="J119" i="32"/>
  <c r="U100" i="32" l="1"/>
  <c r="U34" i="32"/>
  <c r="U116" i="32"/>
  <c r="U84" i="32"/>
  <c r="U68" i="32"/>
  <c r="U51" i="32"/>
  <c r="U18" i="32"/>
  <c r="U99" i="32"/>
  <c r="U17" i="32"/>
  <c r="T107" i="32"/>
  <c r="V107" i="32" s="1" a="1"/>
  <c r="V107" i="32" s="1"/>
  <c r="A107" i="32" s="1"/>
  <c r="T75" i="32"/>
  <c r="T42" i="32"/>
  <c r="T26" i="32"/>
  <c r="U114" i="32"/>
  <c r="U82" i="32"/>
  <c r="U49" i="32"/>
  <c r="U32" i="32"/>
  <c r="T106" i="32"/>
  <c r="V106" i="32" s="1" a="1"/>
  <c r="V106" i="32" s="1"/>
  <c r="A106" i="32" s="1"/>
  <c r="T74" i="32"/>
  <c r="V74" i="32" s="1" a="1"/>
  <c r="V74" i="32" s="1"/>
  <c r="A74" i="32" s="1"/>
  <c r="T41" i="32"/>
  <c r="V41" i="32" s="1" a="1"/>
  <c r="V41" i="32" s="1"/>
  <c r="A41" i="32" s="1"/>
  <c r="T25" i="32"/>
  <c r="U115" i="32"/>
  <c r="U83" i="32"/>
  <c r="U67" i="32"/>
  <c r="U50" i="32"/>
  <c r="U33" i="32"/>
  <c r="T91" i="32"/>
  <c r="T58" i="32"/>
  <c r="T10" i="32"/>
  <c r="V10" i="32" s="1" a="1"/>
  <c r="V10" i="32" s="1"/>
  <c r="A10" i="32" s="1"/>
  <c r="U98" i="32"/>
  <c r="U66" i="32"/>
  <c r="U16" i="32"/>
  <c r="T90" i="32"/>
  <c r="V90" i="32" s="1" a="1"/>
  <c r="V90" i="32" s="1"/>
  <c r="A90" i="32" s="1"/>
  <c r="T57" i="32"/>
  <c r="T9" i="32"/>
  <c r="V9" i="32" s="1" a="1"/>
  <c r="V9" i="32" s="1"/>
  <c r="A9" i="32" s="1"/>
  <c r="U113" i="32"/>
  <c r="U31" i="32"/>
  <c r="T89" i="32"/>
  <c r="T24" i="32"/>
  <c r="T88" i="32"/>
  <c r="V88" i="32" s="1" a="1"/>
  <c r="V88" i="32" s="1"/>
  <c r="A88" i="32" s="1"/>
  <c r="T39" i="32"/>
  <c r="V39" i="32" s="1" a="1"/>
  <c r="V39" i="32" s="1"/>
  <c r="A39" i="32" s="1"/>
  <c r="T38" i="32"/>
  <c r="U65" i="32"/>
  <c r="T40" i="32"/>
  <c r="V40" i="32" s="1" a="1"/>
  <c r="V40" i="32" s="1"/>
  <c r="A40" i="32" s="1"/>
  <c r="T104" i="32"/>
  <c r="T7" i="32"/>
  <c r="V7" i="32" s="1" a="1"/>
  <c r="V7" i="32" s="1"/>
  <c r="A7" i="32" s="1"/>
  <c r="T54" i="32"/>
  <c r="U97" i="32"/>
  <c r="U81" i="32"/>
  <c r="T73" i="32"/>
  <c r="T71" i="32"/>
  <c r="V71" i="32" s="1" a="1"/>
  <c r="V71" i="32" s="1"/>
  <c r="A71" i="32" s="1"/>
  <c r="U48" i="32"/>
  <c r="T56" i="32"/>
  <c r="V56" i="32" s="1" a="1"/>
  <c r="V56" i="32" s="1"/>
  <c r="A56" i="32" s="1"/>
  <c r="T3" i="32"/>
  <c r="V3" i="32" s="1" a="1"/>
  <c r="V3" i="32" s="1"/>
  <c r="A3" i="32" s="1"/>
  <c r="T55" i="32"/>
  <c r="V55" i="32" s="1" a="1"/>
  <c r="V55" i="32" s="1"/>
  <c r="A55" i="32" s="1"/>
  <c r="T103" i="32"/>
  <c r="T6" i="32"/>
  <c r="V6" i="32" s="1" a="1"/>
  <c r="V6" i="32" s="1"/>
  <c r="A6" i="32" s="1"/>
  <c r="U15" i="32"/>
  <c r="T105" i="32"/>
  <c r="V105" i="32" s="1" a="1"/>
  <c r="V105" i="32" s="1"/>
  <c r="A105" i="32" s="1"/>
  <c r="T8" i="32"/>
  <c r="V8" i="32" s="1" a="1"/>
  <c r="V8" i="32" s="1"/>
  <c r="A8" i="32" s="1"/>
  <c r="T72" i="32"/>
  <c r="V72" i="32" s="1" a="1"/>
  <c r="V72" i="32" s="1"/>
  <c r="A72" i="32" s="1"/>
  <c r="T23" i="32"/>
  <c r="V23" i="32" s="1" a="1"/>
  <c r="V23" i="32" s="1"/>
  <c r="A23" i="32" s="1"/>
  <c r="T87" i="32"/>
  <c r="T22" i="32"/>
  <c r="V22" i="32" s="1" a="1"/>
  <c r="V22" i="32" s="1"/>
  <c r="A22" i="32" s="1"/>
  <c r="U112" i="32"/>
  <c r="U14" i="32"/>
  <c r="T70" i="32"/>
  <c r="V70" i="32" s="1" a="1"/>
  <c r="V70" i="32" s="1"/>
  <c r="A70" i="32" s="1"/>
  <c r="T21" i="32"/>
  <c r="U95" i="32"/>
  <c r="U29" i="32"/>
  <c r="T85" i="32"/>
  <c r="T20" i="32"/>
  <c r="U110" i="32"/>
  <c r="U78" i="32"/>
  <c r="U12" i="32"/>
  <c r="T68" i="32"/>
  <c r="V68" i="32" s="1" a="1"/>
  <c r="V68" i="32" s="1"/>
  <c r="A68" i="32" s="1"/>
  <c r="T35" i="32"/>
  <c r="V35" i="32" s="1" a="1"/>
  <c r="V35" i="32" s="1"/>
  <c r="A35" i="32" s="1"/>
  <c r="U93" i="32"/>
  <c r="U61" i="32"/>
  <c r="U27" i="32"/>
  <c r="T83" i="32"/>
  <c r="U108" i="32"/>
  <c r="U76" i="32"/>
  <c r="U26" i="32"/>
  <c r="T114" i="32"/>
  <c r="V114" i="32" s="1" a="1"/>
  <c r="V114" i="32" s="1"/>
  <c r="A114" i="32" s="1"/>
  <c r="A3" i="7" s="1" a="1"/>
  <c r="A3" i="7" s="1"/>
  <c r="T66" i="32"/>
  <c r="V66" i="32" s="1" a="1"/>
  <c r="V66" i="32" s="1"/>
  <c r="A66" i="32" s="1"/>
  <c r="U107" i="32"/>
  <c r="T113" i="32"/>
  <c r="V113" i="32" s="1" a="1"/>
  <c r="V113" i="32" s="1"/>
  <c r="A113" i="32" s="1"/>
  <c r="T65" i="32"/>
  <c r="T16" i="32"/>
  <c r="V16" i="32" s="1" a="1"/>
  <c r="V16" i="32" s="1"/>
  <c r="A16" i="32" s="1"/>
  <c r="U74" i="32"/>
  <c r="U57" i="32"/>
  <c r="U24" i="32"/>
  <c r="T96" i="32"/>
  <c r="T47" i="32"/>
  <c r="V47" i="32" s="1" a="1"/>
  <c r="V47" i="32" s="1"/>
  <c r="A47" i="32" s="1"/>
  <c r="U3" i="32"/>
  <c r="U105" i="32"/>
  <c r="U73" i="32"/>
  <c r="U39" i="32"/>
  <c r="U23" i="32"/>
  <c r="T111" i="32"/>
  <c r="T79" i="32"/>
  <c r="T30" i="32"/>
  <c r="U104" i="32"/>
  <c r="U88" i="32"/>
  <c r="U72" i="32"/>
  <c r="U55" i="32"/>
  <c r="U38" i="32"/>
  <c r="U22" i="32"/>
  <c r="U6" i="32"/>
  <c r="U80" i="32"/>
  <c r="U30" i="32"/>
  <c r="T86" i="32"/>
  <c r="T37" i="32"/>
  <c r="U111" i="32"/>
  <c r="U13" i="32"/>
  <c r="T117" i="32"/>
  <c r="T52" i="32"/>
  <c r="T4" i="32"/>
  <c r="V4" i="32" s="1" a="1"/>
  <c r="V4" i="32" s="1"/>
  <c r="A4" i="32" s="1"/>
  <c r="U62" i="32"/>
  <c r="T100" i="32"/>
  <c r="T51" i="32"/>
  <c r="V51" i="32" s="1" a="1"/>
  <c r="V51" i="32" s="1"/>
  <c r="A51" i="32" s="1"/>
  <c r="U109" i="32"/>
  <c r="U11" i="32"/>
  <c r="T99" i="32"/>
  <c r="T34" i="32"/>
  <c r="U60" i="32"/>
  <c r="T98" i="32"/>
  <c r="T49" i="32"/>
  <c r="T17" i="32"/>
  <c r="V17" i="32" s="1" a="1"/>
  <c r="V17" i="32" s="1"/>
  <c r="A17" i="32" s="1"/>
  <c r="U75" i="32"/>
  <c r="U41" i="32"/>
  <c r="U25" i="32"/>
  <c r="V25" i="32" s="1" a="1"/>
  <c r="V25" i="32" s="1"/>
  <c r="A25" i="32" s="1"/>
  <c r="T81" i="32"/>
  <c r="T32" i="32"/>
  <c r="U106" i="32"/>
  <c r="U40" i="32"/>
  <c r="T80" i="32"/>
  <c r="V80" i="32" s="1" a="1"/>
  <c r="V80" i="32" s="1"/>
  <c r="A80" i="32" s="1"/>
  <c r="T31" i="32"/>
  <c r="U56" i="32"/>
  <c r="T95" i="32"/>
  <c r="V95" i="32" s="1" a="1"/>
  <c r="V95" i="32" s="1"/>
  <c r="A95" i="32" s="1"/>
  <c r="T63" i="32"/>
  <c r="T14" i="32"/>
  <c r="V14" i="32" s="1" a="1"/>
  <c r="V14" i="32" s="1"/>
  <c r="A14" i="32" s="1"/>
  <c r="T110" i="32"/>
  <c r="T94" i="32"/>
  <c r="T78" i="32"/>
  <c r="V78" i="32" s="1" a="1"/>
  <c r="V78" i="32" s="1"/>
  <c r="A78" i="32" s="1"/>
  <c r="T62" i="32"/>
  <c r="T45" i="32"/>
  <c r="T29" i="32"/>
  <c r="T13" i="32"/>
  <c r="V13" i="32" s="1" a="1"/>
  <c r="V13" i="32" s="1"/>
  <c r="A13" i="32" s="1"/>
  <c r="U103" i="32"/>
  <c r="U87" i="32"/>
  <c r="U71" i="32"/>
  <c r="U54" i="32"/>
  <c r="U37" i="32"/>
  <c r="U21" i="32"/>
  <c r="U5" i="32"/>
  <c r="U96" i="32"/>
  <c r="U47" i="32"/>
  <c r="T102" i="32"/>
  <c r="T53" i="32"/>
  <c r="V53" i="32" s="1" a="1"/>
  <c r="V53" i="32" s="1"/>
  <c r="A53" i="32" s="1"/>
  <c r="T5" i="32"/>
  <c r="V5" i="32" s="1" a="1"/>
  <c r="V5" i="32" s="1"/>
  <c r="A5" i="32" s="1"/>
  <c r="U79" i="32"/>
  <c r="U45" i="32"/>
  <c r="T101" i="32"/>
  <c r="V101" i="32" s="1" a="1"/>
  <c r="V101" i="32" s="1"/>
  <c r="A101" i="32" s="1"/>
  <c r="T36" i="32"/>
  <c r="V36" i="32" s="1" a="1"/>
  <c r="V36" i="32" s="1"/>
  <c r="A36" i="32" s="1"/>
  <c r="U94" i="32"/>
  <c r="U28" i="32"/>
  <c r="T84" i="32"/>
  <c r="V84" i="32" s="1" a="1"/>
  <c r="V84" i="32" s="1"/>
  <c r="A84" i="32" s="1"/>
  <c r="U77" i="32"/>
  <c r="T115" i="32"/>
  <c r="V115" i="32" s="1" a="1"/>
  <c r="V115" i="32" s="1"/>
  <c r="A115" i="32" s="1"/>
  <c r="T67" i="32"/>
  <c r="V67" i="32" s="1" a="1"/>
  <c r="V67" i="32" s="1"/>
  <c r="A67" i="32" s="1"/>
  <c r="A3" i="14" s="1" a="1"/>
  <c r="I4" i="14" s="1"/>
  <c r="T18" i="32"/>
  <c r="V18" i="32" s="1" a="1"/>
  <c r="V18" i="32" s="1"/>
  <c r="A18" i="32" s="1"/>
  <c r="U92" i="32"/>
  <c r="U10" i="32"/>
  <c r="T82" i="32"/>
  <c r="V82" i="32" s="1" a="1"/>
  <c r="V82" i="32" s="1"/>
  <c r="A82" i="32" s="1"/>
  <c r="T33" i="32"/>
  <c r="U91" i="32"/>
  <c r="U9" i="32"/>
  <c r="T97" i="32"/>
  <c r="V97" i="32" s="1" a="1"/>
  <c r="V97" i="32" s="1"/>
  <c r="A97" i="32" s="1"/>
  <c r="T48" i="32"/>
  <c r="V48" i="32" s="1" a="1"/>
  <c r="V48" i="32" s="1"/>
  <c r="A48" i="32" s="1"/>
  <c r="A3" i="35" s="1" a="1"/>
  <c r="U90" i="32"/>
  <c r="U8" i="32"/>
  <c r="T112" i="32"/>
  <c r="V112" i="32" s="1" a="1"/>
  <c r="V112" i="32" s="1"/>
  <c r="T64" i="32"/>
  <c r="T15" i="32"/>
  <c r="V15" i="32" s="1" a="1"/>
  <c r="V15" i="32" s="1"/>
  <c r="A15" i="32" s="1"/>
  <c r="U89" i="32"/>
  <c r="U7" i="32"/>
  <c r="T46" i="32"/>
  <c r="V46" i="32" s="1" a="1"/>
  <c r="V46" i="32" s="1"/>
  <c r="T109" i="32"/>
  <c r="V109" i="32" s="1" a="1"/>
  <c r="V109" i="32" s="1"/>
  <c r="A109" i="32" s="1"/>
  <c r="T93" i="32"/>
  <c r="T77" i="32"/>
  <c r="T61" i="32"/>
  <c r="T44" i="32"/>
  <c r="V44" i="32" s="1" a="1"/>
  <c r="V44" i="32" s="1"/>
  <c r="A44" i="32" s="1"/>
  <c r="T28" i="32"/>
  <c r="V28" i="32" s="1" a="1"/>
  <c r="V28" i="32" s="1"/>
  <c r="A28" i="32" s="1"/>
  <c r="T12" i="32"/>
  <c r="V12" i="32" s="1" a="1"/>
  <c r="V12" i="32" s="1"/>
  <c r="A12" i="32" s="1"/>
  <c r="U118" i="32"/>
  <c r="U102" i="32"/>
  <c r="U86" i="32"/>
  <c r="U70" i="32"/>
  <c r="U53" i="32"/>
  <c r="U36" i="32"/>
  <c r="U20" i="32"/>
  <c r="U4" i="32"/>
  <c r="U64" i="32"/>
  <c r="T118" i="32"/>
  <c r="U63" i="32"/>
  <c r="T69" i="32"/>
  <c r="U44" i="32"/>
  <c r="T116" i="32"/>
  <c r="V116" i="32" s="1" a="1"/>
  <c r="V116" i="32" s="1"/>
  <c r="A116" i="32" s="1"/>
  <c r="T19" i="32"/>
  <c r="V19" i="32" s="1" a="1"/>
  <c r="V19" i="32" s="1"/>
  <c r="A19" i="32" s="1"/>
  <c r="U43" i="32"/>
  <c r="T50" i="32"/>
  <c r="U42" i="32"/>
  <c r="U58" i="32"/>
  <c r="T108" i="32"/>
  <c r="V108" i="32" s="1" a="1"/>
  <c r="V108" i="32" s="1"/>
  <c r="A108" i="32" s="1"/>
  <c r="T92" i="32"/>
  <c r="V92" i="32" s="1" a="1"/>
  <c r="V92" i="32" s="1"/>
  <c r="A92" i="32" s="1"/>
  <c r="T76" i="32"/>
  <c r="V76" i="32" s="1" a="1"/>
  <c r="V76" i="32" s="1"/>
  <c r="A76" i="32" s="1"/>
  <c r="T60" i="32"/>
  <c r="V60" i="32" s="1" a="1"/>
  <c r="V60" i="32" s="1"/>
  <c r="A60" i="32" s="1"/>
  <c r="T43" i="32"/>
  <c r="T27" i="32"/>
  <c r="V27" i="32" s="1" a="1"/>
  <c r="V27" i="32" s="1"/>
  <c r="A27" i="32" s="1"/>
  <c r="T11" i="32"/>
  <c r="V11" i="32" s="1" a="1"/>
  <c r="V11" i="32" s="1"/>
  <c r="A11" i="32" s="1"/>
  <c r="U117" i="32"/>
  <c r="U101" i="32"/>
  <c r="U85" i="32"/>
  <c r="U69" i="32"/>
  <c r="U52" i="32"/>
  <c r="U35" i="32"/>
  <c r="U19" i="32"/>
  <c r="L119" i="32"/>
  <c r="V37" i="32" l="1" a="1"/>
  <c r="V37" i="32" s="1"/>
  <c r="A37" i="32" s="1"/>
  <c r="A3" i="5" a="1"/>
  <c r="A3" i="5" s="1"/>
  <c r="A3" i="14"/>
  <c r="K4" i="14"/>
  <c r="H4" i="14"/>
  <c r="A3" i="35"/>
  <c r="I4" i="35"/>
  <c r="K4" i="35"/>
  <c r="H4" i="35"/>
  <c r="K4" i="7"/>
  <c r="I4" i="7"/>
  <c r="H4" i="7"/>
  <c r="V73" i="32" a="1"/>
  <c r="V73" i="32" s="1"/>
  <c r="A73" i="32" s="1"/>
  <c r="V49" i="32" a="1"/>
  <c r="V49" i="32" s="1"/>
  <c r="A49" i="32" s="1"/>
  <c r="A3" i="10" s="1" a="1"/>
  <c r="A3" i="10" s="1"/>
  <c r="V98" i="32" a="1"/>
  <c r="V98" i="32" s="1"/>
  <c r="A98" i="32" s="1"/>
  <c r="V34" i="32" a="1"/>
  <c r="V34" i="32" s="1"/>
  <c r="A34" i="32" s="1"/>
  <c r="V100" i="32" a="1"/>
  <c r="V100" i="32" s="1"/>
  <c r="A100" i="32" s="1"/>
  <c r="V91" i="32" a="1"/>
  <c r="V91" i="32" s="1"/>
  <c r="A91" i="32" s="1"/>
  <c r="V75" i="32" a="1"/>
  <c r="V75" i="32" s="1"/>
  <c r="A75" i="32" s="1"/>
  <c r="V29" i="32" a="1"/>
  <c r="V29" i="32" s="1"/>
  <c r="A29" i="32" s="1"/>
  <c r="V33" i="32" a="1"/>
  <c r="V33" i="32" s="1"/>
  <c r="A33" i="32" s="1"/>
  <c r="V38" i="32" a="1"/>
  <c r="V38" i="32" s="1"/>
  <c r="A38" i="32" s="1"/>
  <c r="V54" i="32" a="1"/>
  <c r="V54" i="32" s="1"/>
  <c r="A54" i="32" s="1"/>
  <c r="V26" i="32" a="1"/>
  <c r="V26" i="32" s="1"/>
  <c r="A26" i="32" s="1"/>
  <c r="V50" i="32" a="1"/>
  <c r="V50" i="32" s="1"/>
  <c r="A50" i="32" s="1"/>
  <c r="V42" i="32" a="1"/>
  <c r="V42" i="32" s="1"/>
  <c r="A42" i="32" s="1"/>
  <c r="V83" i="32" a="1"/>
  <c r="V83" i="32" s="1"/>
  <c r="A83" i="32" s="1"/>
  <c r="V99" i="32" a="1"/>
  <c r="V99" i="32" s="1"/>
  <c r="A99" i="32" s="1"/>
  <c r="V89" i="32" a="1"/>
  <c r="V89" i="32" s="1"/>
  <c r="A89" i="32" s="1"/>
  <c r="V24" i="32" a="1"/>
  <c r="V24" i="32" s="1"/>
  <c r="A24" i="32" s="1"/>
  <c r="V31" i="32" a="1"/>
  <c r="V31" i="32" s="1"/>
  <c r="A31" i="32" s="1"/>
  <c r="A3" i="9" s="1" a="1"/>
  <c r="A3" i="9" s="1"/>
  <c r="V57" i="32" a="1"/>
  <c r="V57" i="32" s="1"/>
  <c r="A57" i="32" s="1"/>
  <c r="V58" i="32" a="1"/>
  <c r="V58" i="32" s="1"/>
  <c r="A58" i="32" s="1"/>
  <c r="V32" i="32" a="1"/>
  <c r="V32" i="32" s="1"/>
  <c r="A32" i="32" s="1"/>
  <c r="V87" i="32" a="1"/>
  <c r="V87" i="32" s="1"/>
  <c r="A87" i="32" s="1"/>
  <c r="V103" i="32" a="1"/>
  <c r="V103" i="32" s="1"/>
  <c r="A103" i="32" s="1"/>
  <c r="V65" i="32" a="1"/>
  <c r="V65" i="32" s="1"/>
  <c r="A65" i="32" s="1"/>
  <c r="V30" i="32" a="1"/>
  <c r="V30" i="32" s="1"/>
  <c r="A30" i="32" s="1"/>
  <c r="V104" i="32" a="1"/>
  <c r="V104" i="32" s="1"/>
  <c r="A104" i="32" s="1"/>
  <c r="V81" i="32" a="1"/>
  <c r="V81" i="32" s="1"/>
  <c r="A81" i="32" s="1"/>
  <c r="V52" i="32" a="1"/>
  <c r="V52" i="32" s="1"/>
  <c r="A52" i="32" s="1"/>
  <c r="V61" i="32" a="1"/>
  <c r="V61" i="32" s="1"/>
  <c r="A61" i="32" s="1"/>
  <c r="V62" i="32" a="1"/>
  <c r="V62" i="32" s="1"/>
  <c r="A62" i="32" s="1"/>
  <c r="V43" i="32" a="1"/>
  <c r="V43" i="32" s="1"/>
  <c r="A43" i="32" s="1"/>
  <c r="V86" i="32" a="1"/>
  <c r="V86" i="32" s="1"/>
  <c r="A86" i="32" s="1"/>
  <c r="V85" i="32" a="1"/>
  <c r="V85" i="32" s="1"/>
  <c r="A85" i="32" s="1"/>
  <c r="V21" i="32" a="1"/>
  <c r="V21" i="32" s="1"/>
  <c r="A21" i="32" s="1"/>
  <c r="V102" i="32" a="1"/>
  <c r="V102" i="32" s="1"/>
  <c r="A102" i="32" s="1"/>
  <c r="V94" i="32" a="1"/>
  <c r="V94" i="32" s="1"/>
  <c r="A94" i="32" s="1"/>
  <c r="A3" i="24" s="1" a="1"/>
  <c r="V20" i="32" a="1"/>
  <c r="V20" i="32" s="1"/>
  <c r="A20" i="32" s="1"/>
  <c r="V118" i="32" a="1"/>
  <c r="V118" i="32" s="1"/>
  <c r="A118" i="32" s="1"/>
  <c r="V77" i="32" a="1"/>
  <c r="V77" i="32" s="1"/>
  <c r="A77" i="32" s="1"/>
  <c r="V93" i="32" a="1"/>
  <c r="V93" i="32" s="1"/>
  <c r="A93" i="32" s="1"/>
  <c r="V45" i="32" a="1"/>
  <c r="V45" i="32" s="1"/>
  <c r="A45" i="32" s="1"/>
  <c r="V79" i="32" a="1"/>
  <c r="V79" i="32" s="1"/>
  <c r="A79" i="32" s="1"/>
  <c r="A3" i="8" s="1" a="1"/>
  <c r="A3" i="8" s="1"/>
  <c r="V64" i="32" a="1"/>
  <c r="V64" i="32" s="1"/>
  <c r="A64" i="32" s="1"/>
  <c r="V117" i="32" a="1"/>
  <c r="V117" i="32" s="1"/>
  <c r="A117" i="32" s="1"/>
  <c r="V110" i="32" a="1"/>
  <c r="V110" i="32" s="1"/>
  <c r="A110" i="32" s="1"/>
  <c r="V63" i="32" a="1"/>
  <c r="V63" i="32" s="1"/>
  <c r="A63" i="32" s="1"/>
  <c r="V111" i="32" a="1"/>
  <c r="V111" i="32" s="1"/>
  <c r="A111" i="32" s="1"/>
  <c r="V96" i="32" a="1"/>
  <c r="V96" i="32" s="1"/>
  <c r="A96" i="32" s="1"/>
  <c r="V69" i="32" a="1"/>
  <c r="V69" i="32" s="1"/>
  <c r="A69" i="32" s="1"/>
  <c r="B9" i="16"/>
  <c r="E19" i="16"/>
  <c r="B19" i="16"/>
  <c r="D19" i="16" s="1"/>
  <c r="E9" i="16"/>
  <c r="C9" i="16"/>
  <c r="D7" i="16"/>
  <c r="D10" i="17"/>
  <c r="D9" i="17"/>
  <c r="G12" i="19"/>
  <c r="A3" i="6" l="1" a="1"/>
  <c r="A3" i="6" s="1"/>
  <c r="A3" i="11" a="1"/>
  <c r="A3" i="11" s="1"/>
  <c r="A3" i="4" a="1"/>
  <c r="A3" i="26" a="1"/>
  <c r="A3" i="26" s="1"/>
  <c r="L4" i="35"/>
  <c r="J4" i="35"/>
  <c r="L4" i="14"/>
  <c r="J4" i="14"/>
  <c r="A3" i="12" a="1"/>
  <c r="K8" i="9"/>
  <c r="I8" i="9"/>
  <c r="H8" i="9"/>
  <c r="K6" i="8"/>
  <c r="I6" i="8"/>
  <c r="H6" i="8"/>
  <c r="J4" i="7"/>
  <c r="L4" i="7"/>
  <c r="H6" i="24"/>
  <c r="I6" i="24"/>
  <c r="K6" i="24"/>
  <c r="A3" i="2" a="1"/>
  <c r="A3" i="24"/>
  <c r="K7" i="5"/>
  <c r="I7" i="5"/>
  <c r="H7" i="5"/>
  <c r="D9" i="16"/>
  <c r="F9" i="16"/>
  <c r="A3" i="2" l="1"/>
  <c r="I44" i="2"/>
  <c r="H44" i="2"/>
  <c r="K44" i="2"/>
  <c r="A3" i="4"/>
  <c r="K8" i="4"/>
  <c r="I8" i="4"/>
  <c r="H8" i="4"/>
  <c r="H23" i="26"/>
  <c r="I23" i="26"/>
  <c r="K23" i="26"/>
  <c r="J6" i="24"/>
  <c r="H15" i="11"/>
  <c r="I15" i="11"/>
  <c r="K15" i="11"/>
  <c r="A3" i="12"/>
  <c r="K7" i="12"/>
  <c r="I7" i="12"/>
  <c r="H7" i="12"/>
  <c r="K4" i="10"/>
  <c r="H4" i="10"/>
  <c r="I4" i="10"/>
  <c r="L8" i="9"/>
  <c r="J8" i="9"/>
  <c r="J6" i="8"/>
  <c r="L6" i="8"/>
  <c r="K18" i="6"/>
  <c r="I18" i="6"/>
  <c r="H18" i="6"/>
  <c r="L6" i="24"/>
  <c r="L7" i="5"/>
  <c r="J7" i="5"/>
  <c r="D10" i="23"/>
  <c r="F11" i="23"/>
  <c r="B11" i="18"/>
  <c r="B23" i="18"/>
  <c r="D10" i="18"/>
  <c r="F10" i="18"/>
  <c r="D22" i="18"/>
  <c r="F22" i="18"/>
  <c r="D9" i="18"/>
  <c r="F9" i="18"/>
  <c r="D21" i="18"/>
  <c r="F21" i="18"/>
  <c r="D8" i="18"/>
  <c r="F8" i="18"/>
  <c r="D20" i="18"/>
  <c r="F20" i="18"/>
  <c r="D7" i="18"/>
  <c r="F7" i="18"/>
  <c r="D18" i="18"/>
  <c r="D19" i="18"/>
  <c r="D6" i="18"/>
  <c r="J15" i="11" l="1"/>
  <c r="L15" i="11"/>
  <c r="L8" i="4"/>
  <c r="J8" i="4"/>
  <c r="J23" i="26"/>
  <c r="L23" i="26"/>
  <c r="J4" i="10"/>
  <c r="L7" i="12"/>
  <c r="J7" i="12"/>
  <c r="L4" i="10"/>
  <c r="J18" i="6"/>
  <c r="L18" i="6"/>
  <c r="L44" i="2"/>
  <c r="J44" i="2"/>
  <c r="D20" i="22"/>
  <c r="F20" i="22"/>
  <c r="F8" i="22"/>
  <c r="J26" i="27" l="1"/>
  <c r="J24" i="27"/>
  <c r="J23" i="27"/>
  <c r="D26" i="27"/>
  <c r="D23" i="27"/>
  <c r="D27" i="27" s="1"/>
  <c r="J27" i="27" l="1"/>
  <c r="J10" i="27"/>
  <c r="D19" i="27"/>
  <c r="D17" i="27"/>
  <c r="D10" i="27"/>
  <c r="E10" i="17"/>
  <c r="C10" i="17"/>
  <c r="B10" i="17"/>
  <c r="F9" i="17"/>
  <c r="F8" i="17"/>
  <c r="D8" i="17"/>
  <c r="F10" i="17" l="1"/>
  <c r="E23" i="18" l="1"/>
  <c r="C23" i="18"/>
  <c r="E11" i="18"/>
  <c r="C11" i="18"/>
  <c r="F6" i="18"/>
  <c r="F18" i="18"/>
  <c r="D11" i="18" l="1"/>
  <c r="D23" i="18"/>
  <c r="F23" i="18"/>
  <c r="F11" i="18"/>
  <c r="C12" i="23" l="1"/>
  <c r="E12" i="23"/>
  <c r="C17" i="3"/>
  <c r="B17" i="3"/>
  <c r="E17" i="3"/>
  <c r="B12" i="23" l="1"/>
  <c r="F7" i="22" l="1"/>
  <c r="F9" i="22"/>
  <c r="F10" i="22"/>
  <c r="F11" i="22"/>
  <c r="F12" i="22"/>
  <c r="F13" i="22"/>
  <c r="F14" i="22"/>
  <c r="F15" i="22"/>
  <c r="F16" i="22"/>
  <c r="D7" i="22"/>
  <c r="D8" i="22"/>
  <c r="D9" i="22"/>
  <c r="D10" i="22"/>
  <c r="D11" i="22"/>
  <c r="D12" i="22"/>
  <c r="D13" i="22"/>
  <c r="D14" i="22"/>
  <c r="D15" i="22"/>
  <c r="D16" i="22"/>
  <c r="C21" i="22"/>
  <c r="B21" i="22"/>
  <c r="F19" i="22"/>
  <c r="D19" i="22"/>
  <c r="F18" i="22"/>
  <c r="D18" i="22"/>
  <c r="F17" i="22"/>
  <c r="D17" i="22"/>
  <c r="F6" i="22"/>
  <c r="D6" i="22"/>
  <c r="D21" i="22" l="1"/>
  <c r="F21" i="22"/>
  <c r="F19" i="18" l="1"/>
  <c r="D6" i="16" l="1"/>
  <c r="F19" i="16" l="1"/>
  <c r="F17" i="3" l="1"/>
  <c r="D17" i="3"/>
  <c r="F10" i="23"/>
  <c r="F8" i="23"/>
  <c r="D8" i="23"/>
  <c r="D11" i="23"/>
  <c r="F9" i="23"/>
  <c r="D9" i="23"/>
  <c r="D12" i="23" l="1"/>
  <c r="F12" i="23"/>
  <c r="F16" i="3"/>
  <c r="F15" i="3"/>
  <c r="F9" i="3"/>
  <c r="F8" i="3"/>
  <c r="F17" i="16" l="1"/>
  <c r="F16" i="16"/>
  <c r="F7" i="16"/>
  <c r="F6"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野田 菜々恵</author>
  </authors>
  <commentList>
    <comment ref="A7" authorId="0" shapeId="0" xr:uid="{331B5BDA-609D-4706-A240-E449046735C0}">
      <text>
        <r>
          <rPr>
            <sz val="9"/>
            <color indexed="81"/>
            <rFont val="BIZ UDゴシック"/>
            <family val="3"/>
            <charset val="128"/>
          </rPr>
          <t>休業中</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<sst xmlns="http://schemas.openxmlformats.org/spreadsheetml/2006/main" count="1806" uniqueCount="806">
  <si>
    <t>番号</t>
    <rPh sb="0" eb="2">
      <t>バンゴウ</t>
    </rPh>
    <phoneticPr fontId="3"/>
  </si>
  <si>
    <t>特定事業者</t>
    <rPh sb="0" eb="2">
      <t>トクテイ</t>
    </rPh>
    <rPh sb="2" eb="5">
      <t>ジギョウシャ</t>
    </rPh>
    <phoneticPr fontId="3"/>
  </si>
  <si>
    <t>所在地</t>
    <rPh sb="0" eb="3">
      <t>ショザイチ</t>
    </rPh>
    <phoneticPr fontId="3"/>
  </si>
  <si>
    <t>業種</t>
    <rPh sb="0" eb="2">
      <t>ギョウシュ</t>
    </rPh>
    <phoneticPr fontId="3"/>
  </si>
  <si>
    <t>事業の概要</t>
    <rPh sb="0" eb="2">
      <t>ジギョウ</t>
    </rPh>
    <rPh sb="3" eb="5">
      <t>ガイヨウ</t>
    </rPh>
    <phoneticPr fontId="3"/>
  </si>
  <si>
    <t>計画期間</t>
    <rPh sb="0" eb="2">
      <t>ケイカク</t>
    </rPh>
    <rPh sb="2" eb="4">
      <t>キカン</t>
    </rPh>
    <phoneticPr fontId="3"/>
  </si>
  <si>
    <t>排出量（t-CO2）</t>
    <rPh sb="0" eb="3">
      <t>ハイシュツリョウ</t>
    </rPh>
    <phoneticPr fontId="3"/>
  </si>
  <si>
    <t>原単位排出量（t-CO2）</t>
    <rPh sb="0" eb="3">
      <t>ゲンタンイ</t>
    </rPh>
    <rPh sb="3" eb="6">
      <t>ハイシュツリョウ</t>
    </rPh>
    <phoneticPr fontId="3"/>
  </si>
  <si>
    <t>基準年度</t>
    <rPh sb="0" eb="2">
      <t>キジュン</t>
    </rPh>
    <rPh sb="2" eb="4">
      <t>ネンド</t>
    </rPh>
    <phoneticPr fontId="3"/>
  </si>
  <si>
    <t>目標年度</t>
    <rPh sb="0" eb="2">
      <t>モクヒョウ</t>
    </rPh>
    <rPh sb="2" eb="4">
      <t>ネンド</t>
    </rPh>
    <phoneticPr fontId="3"/>
  </si>
  <si>
    <t>目標率</t>
    <rPh sb="0" eb="2">
      <t>モクヒョウ</t>
    </rPh>
    <rPh sb="2" eb="3">
      <t>リツ</t>
    </rPh>
    <phoneticPr fontId="3"/>
  </si>
  <si>
    <t>削減率(%)</t>
    <rPh sb="0" eb="2">
      <t>サクゲン</t>
    </rPh>
    <rPh sb="2" eb="3">
      <t>リツ</t>
    </rPh>
    <phoneticPr fontId="3"/>
  </si>
  <si>
    <t>長崎市</t>
    <rPh sb="0" eb="3">
      <t>ナガサキシ</t>
    </rPh>
    <phoneticPr fontId="3"/>
  </si>
  <si>
    <t>佐世保市</t>
  </si>
  <si>
    <t>島原市</t>
  </si>
  <si>
    <t>島原市上の町５３７</t>
    <rPh sb="0" eb="3">
      <t>シマバラシ</t>
    </rPh>
    <rPh sb="3" eb="4">
      <t>ウエ</t>
    </rPh>
    <rPh sb="5" eb="6">
      <t>マチ</t>
    </rPh>
    <phoneticPr fontId="3"/>
  </si>
  <si>
    <t>諫早市</t>
  </si>
  <si>
    <t>諫早市東小路町７－１</t>
    <rPh sb="0" eb="3">
      <t>イサハヤシ</t>
    </rPh>
    <rPh sb="3" eb="6">
      <t>ヒガシコウジ</t>
    </rPh>
    <rPh sb="6" eb="7">
      <t>マチ</t>
    </rPh>
    <phoneticPr fontId="3"/>
  </si>
  <si>
    <t>大村市</t>
  </si>
  <si>
    <t>平戸市</t>
  </si>
  <si>
    <t>平戸市岩の上町１５０８－３</t>
    <rPh sb="0" eb="3">
      <t>ヒラドシ</t>
    </rPh>
    <rPh sb="3" eb="4">
      <t>イワ</t>
    </rPh>
    <rPh sb="5" eb="7">
      <t>ウエチョウ</t>
    </rPh>
    <phoneticPr fontId="3"/>
  </si>
  <si>
    <t>松浦市</t>
  </si>
  <si>
    <t>松浦市志佐町里免３６５</t>
    <rPh sb="0" eb="3">
      <t>マツウラシ</t>
    </rPh>
    <rPh sb="3" eb="6">
      <t>シサチョウ</t>
    </rPh>
    <rPh sb="6" eb="8">
      <t>サトメン</t>
    </rPh>
    <phoneticPr fontId="3"/>
  </si>
  <si>
    <t>対馬市</t>
  </si>
  <si>
    <t>対馬市厳原町国分１４４１</t>
    <rPh sb="0" eb="3">
      <t>ツシマシ</t>
    </rPh>
    <rPh sb="3" eb="6">
      <t>イヅハラマチ</t>
    </rPh>
    <rPh sb="6" eb="8">
      <t>コクブ</t>
    </rPh>
    <phoneticPr fontId="3"/>
  </si>
  <si>
    <t>壱岐市郷ノ浦町本村触５６２</t>
    <rPh sb="0" eb="3">
      <t>イキシ</t>
    </rPh>
    <rPh sb="3" eb="4">
      <t>ゴウ</t>
    </rPh>
    <rPh sb="5" eb="7">
      <t>ウラチョウ</t>
    </rPh>
    <rPh sb="7" eb="9">
      <t>モトムラ</t>
    </rPh>
    <rPh sb="9" eb="10">
      <t>フ</t>
    </rPh>
    <phoneticPr fontId="3"/>
  </si>
  <si>
    <t>五島市福江町１－１</t>
    <rPh sb="0" eb="3">
      <t>ゴトウシ</t>
    </rPh>
    <rPh sb="3" eb="6">
      <t>フクエマチ</t>
    </rPh>
    <phoneticPr fontId="3"/>
  </si>
  <si>
    <t>西海市</t>
  </si>
  <si>
    <t>西海市大瀬戸町瀬戸樫浦郷２２２２</t>
    <rPh sb="0" eb="3">
      <t>サイカイシ</t>
    </rPh>
    <rPh sb="3" eb="7">
      <t>オオセトチョウ</t>
    </rPh>
    <rPh sb="7" eb="9">
      <t>セト</t>
    </rPh>
    <rPh sb="9" eb="10">
      <t>カシ</t>
    </rPh>
    <rPh sb="10" eb="12">
      <t>ウラゴウ</t>
    </rPh>
    <phoneticPr fontId="3"/>
  </si>
  <si>
    <t>雲仙市</t>
  </si>
  <si>
    <t>雲仙市吾妻町牛口名７１４</t>
    <rPh sb="0" eb="2">
      <t>ウンゼン</t>
    </rPh>
    <rPh sb="2" eb="3">
      <t>シ</t>
    </rPh>
    <rPh sb="3" eb="6">
      <t>アヅマチョウ</t>
    </rPh>
    <rPh sb="6" eb="7">
      <t>ウシ</t>
    </rPh>
    <rPh sb="7" eb="8">
      <t>クチ</t>
    </rPh>
    <rPh sb="8" eb="9">
      <t>ミョウ</t>
    </rPh>
    <phoneticPr fontId="3"/>
  </si>
  <si>
    <t>長与町</t>
  </si>
  <si>
    <t>西彼杵郡長与町嬉里郷６５９－１</t>
    <rPh sb="0" eb="4">
      <t>ニシソノギグン</t>
    </rPh>
    <rPh sb="4" eb="7">
      <t>ナガヨチョウ</t>
    </rPh>
    <rPh sb="7" eb="9">
      <t>ウレリ</t>
    </rPh>
    <rPh sb="9" eb="10">
      <t>ゴウ</t>
    </rPh>
    <phoneticPr fontId="3"/>
  </si>
  <si>
    <t>新上五島町</t>
    <rPh sb="0" eb="1">
      <t>シン</t>
    </rPh>
    <rPh sb="1" eb="5">
      <t>カミゴトウチョウ</t>
    </rPh>
    <phoneticPr fontId="3"/>
  </si>
  <si>
    <t>南松浦郡新上五島町青方郷１５８５－１</t>
    <rPh sb="0" eb="4">
      <t>ミナミマツウラグン</t>
    </rPh>
    <rPh sb="4" eb="5">
      <t>シン</t>
    </rPh>
    <rPh sb="5" eb="9">
      <t>カミゴトウチョウ</t>
    </rPh>
    <rPh sb="9" eb="10">
      <t>アオ</t>
    </rPh>
    <rPh sb="10" eb="11">
      <t>カタ</t>
    </rPh>
    <rPh sb="11" eb="12">
      <t>ゴウ</t>
    </rPh>
    <phoneticPr fontId="3"/>
  </si>
  <si>
    <t>長崎県</t>
    <rPh sb="0" eb="3">
      <t>ナガサキケン</t>
    </rPh>
    <phoneticPr fontId="3"/>
  </si>
  <si>
    <t>北松浦郡佐々町小浦免字小浦浜１５７２－２１</t>
    <rPh sb="0" eb="4">
      <t>キタマツウラグン</t>
    </rPh>
    <rPh sb="4" eb="7">
      <t>サザチョウ</t>
    </rPh>
    <rPh sb="7" eb="9">
      <t>コウラ</t>
    </rPh>
    <rPh sb="9" eb="10">
      <t>メン</t>
    </rPh>
    <rPh sb="10" eb="11">
      <t>アザ</t>
    </rPh>
    <rPh sb="11" eb="13">
      <t>コウラ</t>
    </rPh>
    <rPh sb="13" eb="14">
      <t>ハマ</t>
    </rPh>
    <phoneticPr fontId="3"/>
  </si>
  <si>
    <t>海上自衛隊佐世保教育隊</t>
    <rPh sb="0" eb="2">
      <t>カイジョウ</t>
    </rPh>
    <rPh sb="2" eb="4">
      <t>ジエイ</t>
    </rPh>
    <rPh sb="4" eb="5">
      <t>タイ</t>
    </rPh>
    <rPh sb="5" eb="8">
      <t>サセボ</t>
    </rPh>
    <rPh sb="8" eb="10">
      <t>キョウイク</t>
    </rPh>
    <rPh sb="10" eb="11">
      <t>タイ</t>
    </rPh>
    <phoneticPr fontId="3"/>
  </si>
  <si>
    <t>佐世保市崎辺町無番地</t>
    <rPh sb="0" eb="4">
      <t>サセボシ</t>
    </rPh>
    <rPh sb="4" eb="7">
      <t>サキベチョウ</t>
    </rPh>
    <rPh sb="7" eb="8">
      <t>ム</t>
    </rPh>
    <rPh sb="8" eb="10">
      <t>バンチ</t>
    </rPh>
    <phoneticPr fontId="3"/>
  </si>
  <si>
    <t>海上自衛隊第２２航空群司令</t>
    <rPh sb="0" eb="2">
      <t>カイジョウ</t>
    </rPh>
    <rPh sb="2" eb="5">
      <t>ジエイタイ</t>
    </rPh>
    <rPh sb="5" eb="6">
      <t>ダイ</t>
    </rPh>
    <rPh sb="8" eb="11">
      <t>コウクウグン</t>
    </rPh>
    <rPh sb="11" eb="13">
      <t>シレイ</t>
    </rPh>
    <phoneticPr fontId="3"/>
  </si>
  <si>
    <t>東京都千代田区永田町2－11－1</t>
    <rPh sb="0" eb="3">
      <t>トウキョウト</t>
    </rPh>
    <rPh sb="3" eb="7">
      <t>チヨダク</t>
    </rPh>
    <rPh sb="7" eb="10">
      <t>ナガタチョウ</t>
    </rPh>
    <phoneticPr fontId="3"/>
  </si>
  <si>
    <t>西海市大島町１６０５－１</t>
    <rPh sb="0" eb="3">
      <t>サイカイシ</t>
    </rPh>
    <rPh sb="3" eb="6">
      <t>オオシマチョウ</t>
    </rPh>
    <phoneticPr fontId="3"/>
  </si>
  <si>
    <t>東彼杵郡東彼杵町三根郷８９３－１</t>
    <rPh sb="0" eb="4">
      <t>ヒガシソノギグン</t>
    </rPh>
    <rPh sb="4" eb="8">
      <t>ヒガシソノギチョウ</t>
    </rPh>
    <rPh sb="8" eb="10">
      <t>ミネ</t>
    </rPh>
    <rPh sb="10" eb="11">
      <t>ゴウ</t>
    </rPh>
    <phoneticPr fontId="3"/>
  </si>
  <si>
    <t>諫早市多良見町囲３３６</t>
    <rPh sb="0" eb="3">
      <t>イサハヤシ</t>
    </rPh>
    <rPh sb="3" eb="7">
      <t>タラミチョウ</t>
    </rPh>
    <rPh sb="7" eb="8">
      <t>カコ</t>
    </rPh>
    <phoneticPr fontId="3"/>
  </si>
  <si>
    <t>長崎市銅座町１－１１</t>
    <rPh sb="0" eb="3">
      <t>ナガサキシ</t>
    </rPh>
    <rPh sb="3" eb="6">
      <t>ドウザマチ</t>
    </rPh>
    <phoneticPr fontId="3"/>
  </si>
  <si>
    <t>東京都千代田区二番町８－８</t>
    <rPh sb="0" eb="3">
      <t>トウキョウト</t>
    </rPh>
    <rPh sb="3" eb="7">
      <t>チヨダク</t>
    </rPh>
    <rPh sb="7" eb="8">
      <t>ニ</t>
    </rPh>
    <rPh sb="8" eb="10">
      <t>バンチョウ</t>
    </rPh>
    <phoneticPr fontId="3"/>
  </si>
  <si>
    <t>長崎市浜町７－１１</t>
    <rPh sb="0" eb="3">
      <t>ナガサキシ</t>
    </rPh>
    <rPh sb="3" eb="5">
      <t>ハママチ</t>
    </rPh>
    <phoneticPr fontId="3"/>
  </si>
  <si>
    <t>長崎市文教町１－１４</t>
    <rPh sb="0" eb="3">
      <t>ナガサキシ</t>
    </rPh>
    <rPh sb="3" eb="6">
      <t>ブンキョウマチ</t>
    </rPh>
    <phoneticPr fontId="3"/>
  </si>
  <si>
    <t>生活協同組合ララコープ</t>
    <rPh sb="0" eb="2">
      <t>セイカツ</t>
    </rPh>
    <rPh sb="2" eb="4">
      <t>キョウドウ</t>
    </rPh>
    <rPh sb="4" eb="6">
      <t>クミアイ</t>
    </rPh>
    <phoneticPr fontId="3"/>
  </si>
  <si>
    <t>西彼杵郡長与町岡郷１４７４</t>
    <rPh sb="0" eb="4">
      <t>ニシソノギグン</t>
    </rPh>
    <rPh sb="4" eb="7">
      <t>ナガヨチョウ</t>
    </rPh>
    <rPh sb="7" eb="8">
      <t>オカ</t>
    </rPh>
    <rPh sb="8" eb="9">
      <t>ゴウ</t>
    </rPh>
    <phoneticPr fontId="3"/>
  </si>
  <si>
    <t>長崎県病院企業団</t>
    <rPh sb="0" eb="3">
      <t>ナガサキケン</t>
    </rPh>
    <rPh sb="3" eb="5">
      <t>ビョウイン</t>
    </rPh>
    <rPh sb="5" eb="7">
      <t>キギョウ</t>
    </rPh>
    <rPh sb="7" eb="8">
      <t>ダン</t>
    </rPh>
    <phoneticPr fontId="3"/>
  </si>
  <si>
    <t>日本遠洋旋網漁業協同組合</t>
    <rPh sb="0" eb="2">
      <t>ニホン</t>
    </rPh>
    <rPh sb="2" eb="4">
      <t>エンヨウ</t>
    </rPh>
    <rPh sb="4" eb="6">
      <t>マキアミ</t>
    </rPh>
    <rPh sb="6" eb="8">
      <t>ギョギョウ</t>
    </rPh>
    <rPh sb="8" eb="10">
      <t>キョウドウ</t>
    </rPh>
    <rPh sb="10" eb="12">
      <t>クミアイ</t>
    </rPh>
    <phoneticPr fontId="3"/>
  </si>
  <si>
    <t>長崎市大黒町１４－５</t>
    <rPh sb="0" eb="3">
      <t>ナガサキシ</t>
    </rPh>
    <rPh sb="3" eb="6">
      <t>ダイコクマチ</t>
    </rPh>
    <phoneticPr fontId="3"/>
  </si>
  <si>
    <t>佐世保市ハウステンボス町１－１</t>
    <rPh sb="0" eb="4">
      <t>サセボシ</t>
    </rPh>
    <rPh sb="11" eb="12">
      <t>チョウ</t>
    </rPh>
    <phoneticPr fontId="3"/>
  </si>
  <si>
    <t>佐世保市ハウステンボス町５－３</t>
    <rPh sb="0" eb="4">
      <t>サセボシ</t>
    </rPh>
    <rPh sb="11" eb="12">
      <t>チョウ</t>
    </rPh>
    <phoneticPr fontId="3"/>
  </si>
  <si>
    <t>北松北部環境組合</t>
    <rPh sb="0" eb="2">
      <t>ホクショウ</t>
    </rPh>
    <rPh sb="2" eb="4">
      <t>ホクブ</t>
    </rPh>
    <rPh sb="4" eb="6">
      <t>カンキョウ</t>
    </rPh>
    <rPh sb="6" eb="8">
      <t>クミアイ</t>
    </rPh>
    <phoneticPr fontId="3"/>
  </si>
  <si>
    <t>平戸市田平町下寺免１３１８</t>
    <rPh sb="0" eb="3">
      <t>ヒラドシ</t>
    </rPh>
    <rPh sb="3" eb="6">
      <t>タビラチョウ</t>
    </rPh>
    <rPh sb="6" eb="8">
      <t>シモデラ</t>
    </rPh>
    <rPh sb="8" eb="9">
      <t>メン</t>
    </rPh>
    <phoneticPr fontId="3"/>
  </si>
  <si>
    <t>諫早市幸町３０８－１</t>
    <rPh sb="0" eb="3">
      <t>イサハヤシ</t>
    </rPh>
    <rPh sb="3" eb="5">
      <t>サイワイチョウ</t>
    </rPh>
    <phoneticPr fontId="3"/>
  </si>
  <si>
    <t>山崎製パン株式会社</t>
    <rPh sb="0" eb="2">
      <t>ヤマザキ</t>
    </rPh>
    <rPh sb="2" eb="3">
      <t>セイ</t>
    </rPh>
    <rPh sb="5" eb="9">
      <t>カブシキガイシャ</t>
    </rPh>
    <phoneticPr fontId="3"/>
  </si>
  <si>
    <t>陸上自衛隊相浦駐屯地</t>
    <rPh sb="0" eb="2">
      <t>リクジョウ</t>
    </rPh>
    <rPh sb="2" eb="5">
      <t>ジエイタイ</t>
    </rPh>
    <rPh sb="5" eb="7">
      <t>アイウラ</t>
    </rPh>
    <rPh sb="7" eb="10">
      <t>チュウトンチ</t>
    </rPh>
    <phoneticPr fontId="3"/>
  </si>
  <si>
    <t>佐世保市大潟町６７８</t>
    <rPh sb="0" eb="4">
      <t>サセボシ</t>
    </rPh>
    <rPh sb="4" eb="7">
      <t>オオガタチョウ</t>
    </rPh>
    <phoneticPr fontId="3"/>
  </si>
  <si>
    <t>ソフトバンク株式会社</t>
    <rPh sb="6" eb="10">
      <t>カブシキガイシャ</t>
    </rPh>
    <phoneticPr fontId="3"/>
  </si>
  <si>
    <t>合計</t>
    <rPh sb="0" eb="2">
      <t>ゴウケイ</t>
    </rPh>
    <phoneticPr fontId="3"/>
  </si>
  <si>
    <t>戻る</t>
    <rPh sb="0" eb="1">
      <t>モド</t>
    </rPh>
    <phoneticPr fontId="3"/>
  </si>
  <si>
    <t>削減目標</t>
    <rPh sb="0" eb="2">
      <t>サクゲン</t>
    </rPh>
    <rPh sb="2" eb="4">
      <t>モクヒョウ</t>
    </rPh>
    <phoneticPr fontId="3"/>
  </si>
  <si>
    <t>実施年度</t>
    <rPh sb="0" eb="2">
      <t>ジッシ</t>
    </rPh>
    <rPh sb="2" eb="4">
      <t>ネンド</t>
    </rPh>
    <phoneticPr fontId="3"/>
  </si>
  <si>
    <t>削減率</t>
    <rPh sb="0" eb="2">
      <t>サクゲン</t>
    </rPh>
    <rPh sb="2" eb="3">
      <t>リツ</t>
    </rPh>
    <phoneticPr fontId="3"/>
  </si>
  <si>
    <t>原単位</t>
    <rPh sb="0" eb="3">
      <t>ゲンタンイ</t>
    </rPh>
    <phoneticPr fontId="3"/>
  </si>
  <si>
    <t>温室効果ガス排出量</t>
    <rPh sb="0" eb="2">
      <t>オンシツ</t>
    </rPh>
    <rPh sb="2" eb="4">
      <t>コウカ</t>
    </rPh>
    <rPh sb="6" eb="8">
      <t>ハイシュツ</t>
    </rPh>
    <rPh sb="8" eb="9">
      <t>リョウ</t>
    </rPh>
    <phoneticPr fontId="3"/>
  </si>
  <si>
    <t>目標年度</t>
    <rPh sb="0" eb="4">
      <t>モクヒョウネンド</t>
    </rPh>
    <phoneticPr fontId="3"/>
  </si>
  <si>
    <t>削減目標</t>
    <rPh sb="0" eb="4">
      <t>サクゲンモクヒョウ</t>
    </rPh>
    <phoneticPr fontId="3"/>
  </si>
  <si>
    <t>削減率</t>
    <rPh sb="0" eb="3">
      <t>サクゲンリツ</t>
    </rPh>
    <phoneticPr fontId="3"/>
  </si>
  <si>
    <t>長崎大学の原単位排出量</t>
    <rPh sb="0" eb="2">
      <t>ナガサキ</t>
    </rPh>
    <rPh sb="2" eb="4">
      <t>ダイガク</t>
    </rPh>
    <rPh sb="5" eb="8">
      <t>ゲンタンイ</t>
    </rPh>
    <rPh sb="8" eb="11">
      <t>ハイシュツリョウ</t>
    </rPh>
    <phoneticPr fontId="3"/>
  </si>
  <si>
    <t>文教町２団地</t>
    <rPh sb="0" eb="3">
      <t>ブンキョウマチ</t>
    </rPh>
    <rPh sb="4" eb="6">
      <t>ダンチ</t>
    </rPh>
    <phoneticPr fontId="3"/>
  </si>
  <si>
    <t>坂本１団地</t>
    <rPh sb="0" eb="2">
      <t>サカモト</t>
    </rPh>
    <rPh sb="3" eb="5">
      <t>ダンチ</t>
    </rPh>
    <phoneticPr fontId="3"/>
  </si>
  <si>
    <t>t-CO2</t>
    <phoneticPr fontId="3"/>
  </si>
  <si>
    <t>【発電施設】</t>
    <rPh sb="1" eb="3">
      <t>ハツデン</t>
    </rPh>
    <rPh sb="3" eb="5">
      <t>シセツ</t>
    </rPh>
    <phoneticPr fontId="3"/>
  </si>
  <si>
    <t>日本遠洋旋網漁業協同組合の原単位排出量</t>
    <rPh sb="0" eb="2">
      <t>ニホン</t>
    </rPh>
    <rPh sb="2" eb="4">
      <t>エンヨウ</t>
    </rPh>
    <rPh sb="4" eb="6">
      <t>マキアミ</t>
    </rPh>
    <rPh sb="6" eb="8">
      <t>ギョギョウ</t>
    </rPh>
    <rPh sb="8" eb="10">
      <t>キョウドウ</t>
    </rPh>
    <rPh sb="10" eb="12">
      <t>クミアイ</t>
    </rPh>
    <rPh sb="13" eb="16">
      <t>ゲンタンイ</t>
    </rPh>
    <rPh sb="16" eb="19">
      <t>ハイシュツリョウ</t>
    </rPh>
    <phoneticPr fontId="3"/>
  </si>
  <si>
    <t>製品の生産・保管数量</t>
    <rPh sb="0" eb="2">
      <t>セイヒン</t>
    </rPh>
    <rPh sb="3" eb="5">
      <t>セイサン</t>
    </rPh>
    <rPh sb="6" eb="8">
      <t>ホカン</t>
    </rPh>
    <rPh sb="8" eb="10">
      <t>スウリョウ</t>
    </rPh>
    <phoneticPr fontId="3"/>
  </si>
  <si>
    <t>相浦冷蔵庫</t>
    <rPh sb="0" eb="2">
      <t>アイウラ</t>
    </rPh>
    <rPh sb="2" eb="5">
      <t>レイゾウコ</t>
    </rPh>
    <phoneticPr fontId="3"/>
  </si>
  <si>
    <t>施策内容</t>
    <rPh sb="0" eb="2">
      <t>セサク</t>
    </rPh>
    <rPh sb="2" eb="4">
      <t>ナイヨウ</t>
    </rPh>
    <phoneticPr fontId="3"/>
  </si>
  <si>
    <t>長崎県病院企業団本部</t>
    <rPh sb="0" eb="3">
      <t>ナガサキケン</t>
    </rPh>
    <rPh sb="3" eb="5">
      <t>ビョウイン</t>
    </rPh>
    <rPh sb="5" eb="7">
      <t>キギョウ</t>
    </rPh>
    <rPh sb="7" eb="8">
      <t>ダン</t>
    </rPh>
    <rPh sb="8" eb="10">
      <t>ホンブ</t>
    </rPh>
    <phoneticPr fontId="3"/>
  </si>
  <si>
    <t>長崎県精神医療センター</t>
    <rPh sb="0" eb="3">
      <t>ナガサキケン</t>
    </rPh>
    <rPh sb="3" eb="5">
      <t>セイシン</t>
    </rPh>
    <rPh sb="5" eb="7">
      <t>イリョウ</t>
    </rPh>
    <phoneticPr fontId="3"/>
  </si>
  <si>
    <t>長崎県島原病院</t>
    <rPh sb="0" eb="3">
      <t>ナガサキケン</t>
    </rPh>
    <rPh sb="3" eb="5">
      <t>シマバラ</t>
    </rPh>
    <rPh sb="5" eb="7">
      <t>ビョウイン</t>
    </rPh>
    <phoneticPr fontId="3"/>
  </si>
  <si>
    <t>長崎県五島中央病院</t>
    <rPh sb="0" eb="3">
      <t>ナガサキケン</t>
    </rPh>
    <rPh sb="3" eb="5">
      <t>ゴトウ</t>
    </rPh>
    <rPh sb="5" eb="7">
      <t>チュウオウ</t>
    </rPh>
    <rPh sb="7" eb="9">
      <t>ビョウイン</t>
    </rPh>
    <phoneticPr fontId="3"/>
  </si>
  <si>
    <t>長崎県五島中央病院附属診療所奈留医療センター</t>
    <rPh sb="0" eb="3">
      <t>ナガサキケン</t>
    </rPh>
    <rPh sb="3" eb="5">
      <t>ゴトウ</t>
    </rPh>
    <rPh sb="5" eb="7">
      <t>チュウオウ</t>
    </rPh>
    <rPh sb="7" eb="9">
      <t>ビョウイン</t>
    </rPh>
    <rPh sb="9" eb="11">
      <t>フゾク</t>
    </rPh>
    <rPh sb="11" eb="14">
      <t>シンリョウジョ</t>
    </rPh>
    <rPh sb="14" eb="16">
      <t>ナル</t>
    </rPh>
    <rPh sb="16" eb="18">
      <t>イリョウ</t>
    </rPh>
    <phoneticPr fontId="3"/>
  </si>
  <si>
    <t>長崎県富江病院</t>
    <rPh sb="0" eb="3">
      <t>ナガサキケン</t>
    </rPh>
    <rPh sb="3" eb="5">
      <t>トミエ</t>
    </rPh>
    <rPh sb="5" eb="7">
      <t>ビョウイン</t>
    </rPh>
    <phoneticPr fontId="3"/>
  </si>
  <si>
    <t>長崎県上五島病院</t>
    <rPh sb="0" eb="3">
      <t>ナガサキケン</t>
    </rPh>
    <rPh sb="3" eb="6">
      <t>カミゴトウ</t>
    </rPh>
    <rPh sb="6" eb="8">
      <t>ビョウイン</t>
    </rPh>
    <phoneticPr fontId="3"/>
  </si>
  <si>
    <t>長崎県上五島病院附属診療所有川医療センター</t>
    <rPh sb="0" eb="3">
      <t>ナガサキケン</t>
    </rPh>
    <rPh sb="3" eb="6">
      <t>カミゴトウ</t>
    </rPh>
    <rPh sb="6" eb="8">
      <t>ビョウイン</t>
    </rPh>
    <rPh sb="8" eb="10">
      <t>フゾク</t>
    </rPh>
    <rPh sb="10" eb="13">
      <t>シンリョウジョ</t>
    </rPh>
    <rPh sb="13" eb="15">
      <t>アリカワ</t>
    </rPh>
    <rPh sb="15" eb="17">
      <t>イリョウ</t>
    </rPh>
    <phoneticPr fontId="3"/>
  </si>
  <si>
    <t>長崎県上五島病院附属診療所奈良尾医療センター</t>
    <rPh sb="0" eb="3">
      <t>ナガサキケン</t>
    </rPh>
    <rPh sb="3" eb="6">
      <t>カミゴトウ</t>
    </rPh>
    <rPh sb="6" eb="8">
      <t>ビョウイン</t>
    </rPh>
    <rPh sb="8" eb="10">
      <t>フゾク</t>
    </rPh>
    <rPh sb="10" eb="13">
      <t>シンリョウジョ</t>
    </rPh>
    <rPh sb="13" eb="16">
      <t>ナラオ</t>
    </rPh>
    <phoneticPr fontId="3"/>
  </si>
  <si>
    <t>長崎県対馬病院</t>
    <rPh sb="0" eb="3">
      <t>ナガサキケン</t>
    </rPh>
    <rPh sb="3" eb="5">
      <t>ツシマ</t>
    </rPh>
    <rPh sb="5" eb="7">
      <t>ビョウイン</t>
    </rPh>
    <phoneticPr fontId="3"/>
  </si>
  <si>
    <t>長崎県上対馬病院</t>
    <rPh sb="0" eb="3">
      <t>ナガサキケン</t>
    </rPh>
    <rPh sb="3" eb="4">
      <t>ウエ</t>
    </rPh>
    <rPh sb="4" eb="6">
      <t>ツシマ</t>
    </rPh>
    <rPh sb="6" eb="8">
      <t>ビョウイン</t>
    </rPh>
    <phoneticPr fontId="3"/>
  </si>
  <si>
    <t>長崎県壱岐病院</t>
    <rPh sb="0" eb="3">
      <t>ナガサキケン</t>
    </rPh>
    <rPh sb="3" eb="5">
      <t>イキ</t>
    </rPh>
    <rPh sb="5" eb="7">
      <t>ビョウイン</t>
    </rPh>
    <phoneticPr fontId="3"/>
  </si>
  <si>
    <t>達成状況</t>
    <rPh sb="0" eb="2">
      <t>タッセイ</t>
    </rPh>
    <rPh sb="2" eb="4">
      <t>ジョウキョウ</t>
    </rPh>
    <phoneticPr fontId="3"/>
  </si>
  <si>
    <t>福岡県小郡市小板井４９８－１　天蓋会館３F</t>
    <rPh sb="0" eb="3">
      <t>フクオカケン</t>
    </rPh>
    <rPh sb="3" eb="6">
      <t>オゴオリシ</t>
    </rPh>
    <rPh sb="6" eb="9">
      <t>コイタイ</t>
    </rPh>
    <rPh sb="15" eb="17">
      <t>テンガイ</t>
    </rPh>
    <rPh sb="17" eb="19">
      <t>カイカン</t>
    </rPh>
    <phoneticPr fontId="3"/>
  </si>
  <si>
    <t>松浦火力発電所</t>
    <rPh sb="0" eb="2">
      <t>マツウラ</t>
    </rPh>
    <rPh sb="2" eb="4">
      <t>カリョク</t>
    </rPh>
    <rPh sb="4" eb="6">
      <t>ハツデン</t>
    </rPh>
    <rPh sb="6" eb="7">
      <t>ショ</t>
    </rPh>
    <phoneticPr fontId="3"/>
  </si>
  <si>
    <t>松島火力発電所</t>
    <rPh sb="0" eb="2">
      <t>マツシマ</t>
    </rPh>
    <rPh sb="2" eb="4">
      <t>カリョク</t>
    </rPh>
    <rPh sb="4" eb="6">
      <t>ハツデン</t>
    </rPh>
    <rPh sb="6" eb="7">
      <t>ショ</t>
    </rPh>
    <phoneticPr fontId="3"/>
  </si>
  <si>
    <t>t-CO2</t>
    <phoneticPr fontId="3"/>
  </si>
  <si>
    <t>原単位排出量</t>
    <rPh sb="0" eb="3">
      <t>ゲンタンイ</t>
    </rPh>
    <rPh sb="3" eb="6">
      <t>ハイシュツリョウ</t>
    </rPh>
    <phoneticPr fontId="3"/>
  </si>
  <si>
    <t>t-CO2／kWh</t>
    <phoneticPr fontId="3"/>
  </si>
  <si>
    <t>発電量</t>
    <rPh sb="0" eb="2">
      <t>ハツデン</t>
    </rPh>
    <rPh sb="2" eb="3">
      <t>リョウ</t>
    </rPh>
    <phoneticPr fontId="3"/>
  </si>
  <si>
    <t>日本赤十字社長崎県支部の温室効果ガスの排出量について</t>
    <rPh sb="0" eb="2">
      <t>ニホン</t>
    </rPh>
    <rPh sb="2" eb="5">
      <t>セキジュウジ</t>
    </rPh>
    <rPh sb="5" eb="6">
      <t>シャ</t>
    </rPh>
    <rPh sb="6" eb="9">
      <t>ナガサキケン</t>
    </rPh>
    <rPh sb="9" eb="11">
      <t>シブ</t>
    </rPh>
    <rPh sb="12" eb="14">
      <t>オンシツ</t>
    </rPh>
    <rPh sb="14" eb="16">
      <t>コウカ</t>
    </rPh>
    <rPh sb="19" eb="21">
      <t>ハイシュツ</t>
    </rPh>
    <rPh sb="21" eb="22">
      <t>リョウ</t>
    </rPh>
    <phoneticPr fontId="3"/>
  </si>
  <si>
    <t>長崎県支部</t>
    <rPh sb="0" eb="3">
      <t>ナガサキケン</t>
    </rPh>
    <rPh sb="3" eb="5">
      <t>シブ</t>
    </rPh>
    <phoneticPr fontId="3"/>
  </si>
  <si>
    <t>長崎原爆病院</t>
    <rPh sb="0" eb="2">
      <t>ナガサキ</t>
    </rPh>
    <rPh sb="2" eb="4">
      <t>ゲンバク</t>
    </rPh>
    <rPh sb="4" eb="6">
      <t>ビョウイン</t>
    </rPh>
    <phoneticPr fontId="3"/>
  </si>
  <si>
    <t>長崎原爆諫早病院</t>
    <rPh sb="0" eb="2">
      <t>ナガサキ</t>
    </rPh>
    <rPh sb="2" eb="4">
      <t>ゲンバク</t>
    </rPh>
    <rPh sb="4" eb="6">
      <t>イサハヤ</t>
    </rPh>
    <rPh sb="6" eb="8">
      <t>ビョウイン</t>
    </rPh>
    <phoneticPr fontId="3"/>
  </si>
  <si>
    <t>長崎県赤十字血液センター</t>
    <rPh sb="0" eb="3">
      <t>ナガサキケン</t>
    </rPh>
    <rPh sb="3" eb="6">
      <t>セキジュウジ</t>
    </rPh>
    <rPh sb="6" eb="8">
      <t>ケツエキ</t>
    </rPh>
    <phoneticPr fontId="3"/>
  </si>
  <si>
    <t>合計</t>
    <rPh sb="0" eb="2">
      <t>ゴウケイ</t>
    </rPh>
    <phoneticPr fontId="3"/>
  </si>
  <si>
    <t>　※会社の国内火力発電事業全体を対象として掲げている効率維持目標を、国の算定・報告・公表制度の排出係数を用いて換算した数値。</t>
    <rPh sb="2" eb="4">
      <t>カイシャ</t>
    </rPh>
    <rPh sb="5" eb="7">
      <t>コクナイ</t>
    </rPh>
    <rPh sb="7" eb="9">
      <t>カリョク</t>
    </rPh>
    <rPh sb="9" eb="11">
      <t>ハツデン</t>
    </rPh>
    <rPh sb="11" eb="13">
      <t>ジギョウ</t>
    </rPh>
    <rPh sb="13" eb="15">
      <t>ゼンタイ</t>
    </rPh>
    <rPh sb="16" eb="18">
      <t>タイショウ</t>
    </rPh>
    <rPh sb="21" eb="22">
      <t>カカ</t>
    </rPh>
    <rPh sb="26" eb="28">
      <t>コウリツ</t>
    </rPh>
    <rPh sb="28" eb="30">
      <t>イジ</t>
    </rPh>
    <rPh sb="30" eb="32">
      <t>モクヒョウ</t>
    </rPh>
    <rPh sb="34" eb="35">
      <t>クニ</t>
    </rPh>
    <rPh sb="36" eb="38">
      <t>サンテイ</t>
    </rPh>
    <rPh sb="39" eb="41">
      <t>ホウコク</t>
    </rPh>
    <rPh sb="42" eb="44">
      <t>コウヒョウ</t>
    </rPh>
    <rPh sb="44" eb="46">
      <t>セイド</t>
    </rPh>
    <rPh sb="47" eb="49">
      <t>ハイシュツ</t>
    </rPh>
    <rPh sb="49" eb="51">
      <t>ケイスウ</t>
    </rPh>
    <rPh sb="52" eb="53">
      <t>モチ</t>
    </rPh>
    <rPh sb="55" eb="57">
      <t>カンサン</t>
    </rPh>
    <rPh sb="59" eb="61">
      <t>スウチ</t>
    </rPh>
    <phoneticPr fontId="3"/>
  </si>
  <si>
    <t>合計</t>
    <rPh sb="0" eb="2">
      <t>ゴウケイ</t>
    </rPh>
    <phoneticPr fontId="3"/>
  </si>
  <si>
    <t>t-CO2／㎡</t>
    <phoneticPr fontId="3"/>
  </si>
  <si>
    <t>t-CO2</t>
    <phoneticPr fontId="3"/>
  </si>
  <si>
    <t>t-CO2／千トン</t>
    <rPh sb="6" eb="7">
      <t>セン</t>
    </rPh>
    <phoneticPr fontId="3"/>
  </si>
  <si>
    <t>松浦第二冷凍工場</t>
    <rPh sb="0" eb="2">
      <t>マツウラ</t>
    </rPh>
    <rPh sb="2" eb="3">
      <t>ダイ</t>
    </rPh>
    <rPh sb="3" eb="4">
      <t>ニ</t>
    </rPh>
    <rPh sb="4" eb="6">
      <t>レイトウ</t>
    </rPh>
    <rPh sb="6" eb="8">
      <t>コウジョウ</t>
    </rPh>
    <phoneticPr fontId="3"/>
  </si>
  <si>
    <t>松浦第三製氷冷凍工場</t>
    <rPh sb="0" eb="2">
      <t>マツウラ</t>
    </rPh>
    <rPh sb="2" eb="3">
      <t>ダイ</t>
    </rPh>
    <rPh sb="3" eb="4">
      <t>サン</t>
    </rPh>
    <rPh sb="4" eb="6">
      <t>セイヒョウ</t>
    </rPh>
    <rPh sb="6" eb="8">
      <t>レイトウ</t>
    </rPh>
    <rPh sb="8" eb="10">
      <t>コウジョウ</t>
    </rPh>
    <phoneticPr fontId="3"/>
  </si>
  <si>
    <t>合計</t>
    <rPh sb="0" eb="2">
      <t>ゴウケイ</t>
    </rPh>
    <phoneticPr fontId="3"/>
  </si>
  <si>
    <t>水産加工場</t>
    <rPh sb="0" eb="2">
      <t>スイサン</t>
    </rPh>
    <rPh sb="2" eb="5">
      <t>カコウジョウ</t>
    </rPh>
    <phoneticPr fontId="3"/>
  </si>
  <si>
    <t>(株)マルキョウの温室効果ガス排出量</t>
    <rPh sb="1" eb="2">
      <t>カブ</t>
    </rPh>
    <rPh sb="9" eb="11">
      <t>オンシツ</t>
    </rPh>
    <rPh sb="11" eb="13">
      <t>コウカ</t>
    </rPh>
    <rPh sb="15" eb="18">
      <t>ハイシュツリョウ</t>
    </rPh>
    <phoneticPr fontId="3"/>
  </si>
  <si>
    <t>昭和町店</t>
    <rPh sb="0" eb="2">
      <t>ショウワ</t>
    </rPh>
    <rPh sb="2" eb="3">
      <t>マチ</t>
    </rPh>
    <rPh sb="3" eb="4">
      <t>ミセ</t>
    </rPh>
    <phoneticPr fontId="3"/>
  </si>
  <si>
    <t>店舗名</t>
    <rPh sb="0" eb="2">
      <t>テンポ</t>
    </rPh>
    <rPh sb="2" eb="3">
      <t>メイ</t>
    </rPh>
    <phoneticPr fontId="3"/>
  </si>
  <si>
    <t>横尾店</t>
    <rPh sb="0" eb="3">
      <t>ヨコオテン</t>
    </rPh>
    <phoneticPr fontId="3"/>
  </si>
  <si>
    <t>東長崎店</t>
    <rPh sb="0" eb="1">
      <t>ヒガシ</t>
    </rPh>
    <rPh sb="1" eb="4">
      <t>ナガサキテン</t>
    </rPh>
    <phoneticPr fontId="3"/>
  </si>
  <si>
    <t>大宮店</t>
    <rPh sb="0" eb="2">
      <t>オオミヤ</t>
    </rPh>
    <rPh sb="2" eb="3">
      <t>テン</t>
    </rPh>
    <phoneticPr fontId="3"/>
  </si>
  <si>
    <t>日野店</t>
    <rPh sb="0" eb="3">
      <t>ヒノテン</t>
    </rPh>
    <phoneticPr fontId="3"/>
  </si>
  <si>
    <t>黒髪店</t>
    <rPh sb="0" eb="2">
      <t>クロカミ</t>
    </rPh>
    <rPh sb="2" eb="3">
      <t>テン</t>
    </rPh>
    <phoneticPr fontId="3"/>
  </si>
  <si>
    <t>早岐店</t>
    <rPh sb="0" eb="2">
      <t>ハイキ</t>
    </rPh>
    <rPh sb="2" eb="3">
      <t>ミセ</t>
    </rPh>
    <phoneticPr fontId="3"/>
  </si>
  <si>
    <t>大野店</t>
    <rPh sb="0" eb="3">
      <t>オオノテン</t>
    </rPh>
    <phoneticPr fontId="3"/>
  </si>
  <si>
    <t>久山台店</t>
    <rPh sb="0" eb="2">
      <t>クヤマ</t>
    </rPh>
    <rPh sb="2" eb="3">
      <t>ダイ</t>
    </rPh>
    <rPh sb="3" eb="4">
      <t>ミセ</t>
    </rPh>
    <phoneticPr fontId="3"/>
  </si>
  <si>
    <t>時津店</t>
    <rPh sb="0" eb="2">
      <t>トギツ</t>
    </rPh>
    <rPh sb="2" eb="3">
      <t>テン</t>
    </rPh>
    <phoneticPr fontId="3"/>
  </si>
  <si>
    <t>長与店</t>
    <rPh sb="0" eb="3">
      <t>ナガヨテン</t>
    </rPh>
    <phoneticPr fontId="3"/>
  </si>
  <si>
    <t>川棚店</t>
    <rPh sb="0" eb="2">
      <t>カワタナ</t>
    </rPh>
    <rPh sb="2" eb="3">
      <t>ミセ</t>
    </rPh>
    <phoneticPr fontId="3"/>
  </si>
  <si>
    <t>愛野店</t>
    <rPh sb="0" eb="2">
      <t>アイノ</t>
    </rPh>
    <rPh sb="2" eb="3">
      <t>ミセ</t>
    </rPh>
    <phoneticPr fontId="3"/>
  </si>
  <si>
    <t>有家店</t>
    <rPh sb="0" eb="2">
      <t>アリエ</t>
    </rPh>
    <rPh sb="2" eb="3">
      <t>ミセ</t>
    </rPh>
    <phoneticPr fontId="3"/>
  </si>
  <si>
    <t>長崎油飼工業株式会社</t>
    <rPh sb="0" eb="2">
      <t>ナガサキ</t>
    </rPh>
    <rPh sb="2" eb="3">
      <t>アブラ</t>
    </rPh>
    <rPh sb="3" eb="4">
      <t>カ</t>
    </rPh>
    <rPh sb="4" eb="6">
      <t>コウギョウ</t>
    </rPh>
    <rPh sb="6" eb="10">
      <t>カブシキガイシャ</t>
    </rPh>
    <phoneticPr fontId="3"/>
  </si>
  <si>
    <t>島原雲仙農業協同組合</t>
    <rPh sb="0" eb="2">
      <t>シマバラ</t>
    </rPh>
    <rPh sb="2" eb="4">
      <t>ウンゼン</t>
    </rPh>
    <rPh sb="4" eb="6">
      <t>ノウギョウ</t>
    </rPh>
    <rPh sb="6" eb="8">
      <t>キョウドウ</t>
    </rPh>
    <rPh sb="8" eb="10">
      <t>クミアイ</t>
    </rPh>
    <phoneticPr fontId="3"/>
  </si>
  <si>
    <t>長崎市新地町６－３９</t>
    <rPh sb="0" eb="3">
      <t>ナガサキシ</t>
    </rPh>
    <rPh sb="3" eb="6">
      <t>シンチマチ</t>
    </rPh>
    <phoneticPr fontId="3"/>
  </si>
  <si>
    <t>空調面積</t>
    <rPh sb="0" eb="2">
      <t>クウチョウ</t>
    </rPh>
    <rPh sb="2" eb="4">
      <t>メンセキ</t>
    </rPh>
    <phoneticPr fontId="3"/>
  </si>
  <si>
    <t>※合計値は、便宜上、単純合計した値としている。</t>
    <rPh sb="1" eb="4">
      <t>ゴウケイチ</t>
    </rPh>
    <rPh sb="6" eb="8">
      <t>ベンギ</t>
    </rPh>
    <rPh sb="8" eb="9">
      <t>ジョウ</t>
    </rPh>
    <rPh sb="10" eb="12">
      <t>タンジュン</t>
    </rPh>
    <rPh sb="12" eb="14">
      <t>ゴウケイ</t>
    </rPh>
    <rPh sb="16" eb="17">
      <t>アタイ</t>
    </rPh>
    <phoneticPr fontId="3"/>
  </si>
  <si>
    <t>長崎県央農業協同組合</t>
    <rPh sb="0" eb="2">
      <t>ナガサキ</t>
    </rPh>
    <rPh sb="2" eb="4">
      <t>ケンオウ</t>
    </rPh>
    <rPh sb="4" eb="6">
      <t>ノウギョウ</t>
    </rPh>
    <rPh sb="6" eb="8">
      <t>キョウドウ</t>
    </rPh>
    <rPh sb="8" eb="10">
      <t>クミアイ</t>
    </rPh>
    <phoneticPr fontId="3"/>
  </si>
  <si>
    <t>長崎県漁業協同組合連合会</t>
    <rPh sb="0" eb="3">
      <t>ナガサキケン</t>
    </rPh>
    <rPh sb="3" eb="5">
      <t>ギョギョウ</t>
    </rPh>
    <rPh sb="5" eb="7">
      <t>キョウドウ</t>
    </rPh>
    <rPh sb="7" eb="9">
      <t>クミアイ</t>
    </rPh>
    <rPh sb="9" eb="12">
      <t>レンゴウカイ</t>
    </rPh>
    <phoneticPr fontId="3"/>
  </si>
  <si>
    <t>現状程度を維持</t>
    <rPh sb="0" eb="2">
      <t>ゲンジョウ</t>
    </rPh>
    <rPh sb="2" eb="4">
      <t>テイド</t>
    </rPh>
    <rPh sb="5" eb="7">
      <t>イジ</t>
    </rPh>
    <phoneticPr fontId="3"/>
  </si>
  <si>
    <t>※は特記事項</t>
    <rPh sb="2" eb="4">
      <t>トッキ</t>
    </rPh>
    <rPh sb="4" eb="6">
      <t>ジコウ</t>
    </rPh>
    <phoneticPr fontId="3"/>
  </si>
  <si>
    <t>達成状況</t>
    <rPh sb="0" eb="2">
      <t>タッセイ</t>
    </rPh>
    <rPh sb="2" eb="4">
      <t>ジョウキョウ</t>
    </rPh>
    <phoneticPr fontId="3"/>
  </si>
  <si>
    <t>長崎市茂里町３－１５</t>
    <rPh sb="0" eb="3">
      <t>ナガサキシ</t>
    </rPh>
    <rPh sb="3" eb="6">
      <t>モリマチ</t>
    </rPh>
    <phoneticPr fontId="3"/>
  </si>
  <si>
    <t>電源開発(株)の温室効果ガスの排出量について</t>
    <rPh sb="0" eb="2">
      <t>デンゲン</t>
    </rPh>
    <rPh sb="2" eb="4">
      <t>カイハツ</t>
    </rPh>
    <rPh sb="4" eb="7">
      <t>カブ</t>
    </rPh>
    <rPh sb="8" eb="10">
      <t>オンシツ</t>
    </rPh>
    <rPh sb="10" eb="12">
      <t>コウカ</t>
    </rPh>
    <rPh sb="15" eb="17">
      <t>ハイシュツ</t>
    </rPh>
    <rPh sb="17" eb="18">
      <t>リョウ</t>
    </rPh>
    <phoneticPr fontId="3"/>
  </si>
  <si>
    <t>松浦第一製氷冷凍工場</t>
    <rPh sb="0" eb="2">
      <t>マツウラ</t>
    </rPh>
    <rPh sb="2" eb="4">
      <t>ダイイチ</t>
    </rPh>
    <rPh sb="4" eb="6">
      <t>セイヒョウ</t>
    </rPh>
    <rPh sb="6" eb="8">
      <t>レイトウ</t>
    </rPh>
    <rPh sb="8" eb="10">
      <t>コウジョウ</t>
    </rPh>
    <phoneticPr fontId="3"/>
  </si>
  <si>
    <t>―</t>
    <phoneticPr fontId="3"/>
  </si>
  <si>
    <t>令和4年度</t>
    <rPh sb="0" eb="2">
      <t>レイワ</t>
    </rPh>
    <rPh sb="3" eb="5">
      <t>ネンド</t>
    </rPh>
    <phoneticPr fontId="3"/>
  </si>
  <si>
    <t>令和４年度</t>
    <rPh sb="0" eb="2">
      <t>レイワ</t>
    </rPh>
    <rPh sb="3" eb="5">
      <t>ネンド</t>
    </rPh>
    <phoneticPr fontId="3"/>
  </si>
  <si>
    <t>西彼杵郡時津町左底郷１６５０－４</t>
    <rPh sb="0" eb="1">
      <t>ニシ</t>
    </rPh>
    <rPh sb="1" eb="2">
      <t>カレ</t>
    </rPh>
    <rPh sb="2" eb="3">
      <t>キネ</t>
    </rPh>
    <rPh sb="3" eb="4">
      <t>グン</t>
    </rPh>
    <rPh sb="4" eb="7">
      <t>トギツチョウ</t>
    </rPh>
    <rPh sb="7" eb="8">
      <t>ヒダリ</t>
    </rPh>
    <rPh sb="8" eb="9">
      <t>ソコ</t>
    </rPh>
    <rPh sb="9" eb="10">
      <t>ゴウ</t>
    </rPh>
    <phoneticPr fontId="3"/>
  </si>
  <si>
    <t>長崎市江川町２３２</t>
    <rPh sb="0" eb="3">
      <t>ナガサキシ</t>
    </rPh>
    <rPh sb="3" eb="5">
      <t>エガワ</t>
    </rPh>
    <rPh sb="5" eb="6">
      <t>マチ</t>
    </rPh>
    <phoneticPr fontId="3"/>
  </si>
  <si>
    <t>【削減目標達成のために講じる措置（その他施設関係）】</t>
    <rPh sb="19" eb="20">
      <t>タ</t>
    </rPh>
    <rPh sb="20" eb="22">
      <t>シセツ</t>
    </rPh>
    <rPh sb="22" eb="24">
      <t>カンケイ</t>
    </rPh>
    <phoneticPr fontId="3"/>
  </si>
  <si>
    <t>九州電力送配電(株)（温室効果ガス排出削減目標）</t>
    <rPh sb="0" eb="4">
      <t>キュウシュウデンリョク</t>
    </rPh>
    <rPh sb="4" eb="5">
      <t>ソウ</t>
    </rPh>
    <rPh sb="5" eb="7">
      <t>ハイデン</t>
    </rPh>
    <rPh sb="7" eb="10">
      <t>カブ</t>
    </rPh>
    <rPh sb="11" eb="13">
      <t>オンシツ</t>
    </rPh>
    <rPh sb="13" eb="15">
      <t>コウカ</t>
    </rPh>
    <rPh sb="17" eb="19">
      <t>ハイシュツ</t>
    </rPh>
    <rPh sb="19" eb="21">
      <t>サクゲン</t>
    </rPh>
    <rPh sb="21" eb="23">
      <t>モクヒョウ</t>
    </rPh>
    <phoneticPr fontId="3"/>
  </si>
  <si>
    <t>・冷暖房の温度設定（夏期26℃、冬期22℃）
・照明器具のＬＥＤ化、こまめな消灯</t>
    <rPh sb="1" eb="4">
      <t>レイダンボウ</t>
    </rPh>
    <rPh sb="5" eb="7">
      <t>オンド</t>
    </rPh>
    <rPh sb="7" eb="9">
      <t>セッテイ</t>
    </rPh>
    <rPh sb="10" eb="12">
      <t>カキ</t>
    </rPh>
    <rPh sb="16" eb="18">
      <t>トウキ</t>
    </rPh>
    <rPh sb="24" eb="26">
      <t>ショウメイ</t>
    </rPh>
    <rPh sb="26" eb="28">
      <t>キグ</t>
    </rPh>
    <rPh sb="32" eb="33">
      <t>カ</t>
    </rPh>
    <rPh sb="38" eb="40">
      <t>ショウトウ</t>
    </rPh>
    <phoneticPr fontId="3"/>
  </si>
  <si>
    <t>･専用モニターによる消費電力の監視
・冷暖房時の扇風機等の併用</t>
    <rPh sb="1" eb="3">
      <t>センヨウ</t>
    </rPh>
    <rPh sb="10" eb="12">
      <t>ショウヒ</t>
    </rPh>
    <rPh sb="12" eb="14">
      <t>デンリョク</t>
    </rPh>
    <rPh sb="15" eb="17">
      <t>カンシ</t>
    </rPh>
    <rPh sb="19" eb="22">
      <t>レイダンボウ</t>
    </rPh>
    <rPh sb="22" eb="23">
      <t>ジ</t>
    </rPh>
    <rPh sb="24" eb="28">
      <t>センプウキナド</t>
    </rPh>
    <rPh sb="29" eb="31">
      <t>ヘイヨウ</t>
    </rPh>
    <phoneticPr fontId="3"/>
  </si>
  <si>
    <t>・昼休み時の消灯
・不要な照明の間引き消灯
・冷暖房の適切な温度設定</t>
    <rPh sb="1" eb="3">
      <t>ヒルヤス</t>
    </rPh>
    <rPh sb="4" eb="5">
      <t>ジ</t>
    </rPh>
    <rPh sb="6" eb="8">
      <t>ショウトウ</t>
    </rPh>
    <rPh sb="10" eb="12">
      <t>フヨウ</t>
    </rPh>
    <rPh sb="13" eb="15">
      <t>ショウメイ</t>
    </rPh>
    <rPh sb="16" eb="18">
      <t>マビ</t>
    </rPh>
    <rPh sb="19" eb="21">
      <t>ショウトウ</t>
    </rPh>
    <rPh sb="23" eb="26">
      <t>レイダンボウ</t>
    </rPh>
    <rPh sb="27" eb="29">
      <t>テキセツ</t>
    </rPh>
    <rPh sb="30" eb="32">
      <t>オンド</t>
    </rPh>
    <rPh sb="32" eb="34">
      <t>セッテイ</t>
    </rPh>
    <phoneticPr fontId="3"/>
  </si>
  <si>
    <t>全店対象の方針</t>
    <rPh sb="0" eb="2">
      <t>ゼンテン</t>
    </rPh>
    <rPh sb="2" eb="4">
      <t>タイショウ</t>
    </rPh>
    <rPh sb="5" eb="7">
      <t>ホウシン</t>
    </rPh>
    <phoneticPr fontId="3"/>
  </si>
  <si>
    <t>新規開設店対象の方針</t>
  </si>
  <si>
    <t>既存店対象の方針</t>
    <phoneticPr fontId="3"/>
  </si>
  <si>
    <t>○松浦火力発電所
　　　・バイオマス燃料混焼によりCO2排出削減につとめた。
　　　・ボイラ燃焼用空気を適宜調整し、燃焼効率改善に努めた。
　　　・発電効率の回復を図るべく、熱利用設備（再生式空気余熱器及びガス・ガスヒーターのエレメント）を補修し、機能回復に努めた。
○松島火力発電所
　　・定期点検（中間点検）により、設備の維持管理に努めた。</t>
    <rPh sb="1" eb="3">
      <t>マツウラ</t>
    </rPh>
    <rPh sb="3" eb="5">
      <t>カリョク</t>
    </rPh>
    <rPh sb="5" eb="7">
      <t>ハツデン</t>
    </rPh>
    <rPh sb="7" eb="8">
      <t>ショ</t>
    </rPh>
    <rPh sb="18" eb="20">
      <t>ネンリョウ</t>
    </rPh>
    <rPh sb="20" eb="21">
      <t>コン</t>
    </rPh>
    <rPh sb="28" eb="30">
      <t>ハイシュツ</t>
    </rPh>
    <rPh sb="30" eb="32">
      <t>サクゲン</t>
    </rPh>
    <rPh sb="74" eb="76">
      <t>ハツデン</t>
    </rPh>
    <rPh sb="76" eb="78">
      <t>コウリツ</t>
    </rPh>
    <rPh sb="79" eb="81">
      <t>カイフク</t>
    </rPh>
    <rPh sb="82" eb="83">
      <t>ハカ</t>
    </rPh>
    <rPh sb="87" eb="88">
      <t>ネツ</t>
    </rPh>
    <rPh sb="88" eb="90">
      <t>リヨウ</t>
    </rPh>
    <rPh sb="90" eb="92">
      <t>セツビ</t>
    </rPh>
    <rPh sb="93" eb="95">
      <t>サイセイ</t>
    </rPh>
    <rPh sb="95" eb="96">
      <t>シキ</t>
    </rPh>
    <rPh sb="96" eb="98">
      <t>クウキ</t>
    </rPh>
    <rPh sb="98" eb="100">
      <t>ヨネツ</t>
    </rPh>
    <rPh sb="100" eb="101">
      <t>キ</t>
    </rPh>
    <rPh sb="101" eb="102">
      <t>オヨ</t>
    </rPh>
    <rPh sb="120" eb="122">
      <t>ホシュウ</t>
    </rPh>
    <rPh sb="124" eb="126">
      <t>キノウ</t>
    </rPh>
    <rPh sb="126" eb="128">
      <t>カイフク</t>
    </rPh>
    <rPh sb="129" eb="130">
      <t>ツト</t>
    </rPh>
    <rPh sb="135" eb="137">
      <t>マツシマ</t>
    </rPh>
    <rPh sb="137" eb="139">
      <t>カリョク</t>
    </rPh>
    <rPh sb="139" eb="141">
      <t>ハツデン</t>
    </rPh>
    <rPh sb="141" eb="142">
      <t>ショ</t>
    </rPh>
    <rPh sb="146" eb="148">
      <t>テイキ</t>
    </rPh>
    <rPh sb="148" eb="150">
      <t>テンケン</t>
    </rPh>
    <rPh sb="151" eb="153">
      <t>チュウカン</t>
    </rPh>
    <rPh sb="153" eb="155">
      <t>テンケン</t>
    </rPh>
    <rPh sb="160" eb="162">
      <t>セツビ</t>
    </rPh>
    <rPh sb="163" eb="165">
      <t>イジ</t>
    </rPh>
    <rPh sb="165" eb="167">
      <t>カンリ</t>
    </rPh>
    <rPh sb="168" eb="169">
      <t>ツト</t>
    </rPh>
    <phoneticPr fontId="3"/>
  </si>
  <si>
    <t>○温室効果ガス排出量に基づく原単位排出量を目標とする。</t>
    <rPh sb="1" eb="3">
      <t>オンシツ</t>
    </rPh>
    <rPh sb="3" eb="5">
      <t>コウカ</t>
    </rPh>
    <rPh sb="7" eb="10">
      <t>ハイシュツリョウ</t>
    </rPh>
    <rPh sb="11" eb="12">
      <t>モト</t>
    </rPh>
    <rPh sb="14" eb="17">
      <t>ゲンタンイ</t>
    </rPh>
    <rPh sb="17" eb="19">
      <t>ハイシュツ</t>
    </rPh>
    <rPh sb="19" eb="20">
      <t>リョウ</t>
    </rPh>
    <rPh sb="21" eb="23">
      <t>モクヒョウ</t>
    </rPh>
    <phoneticPr fontId="3"/>
  </si>
  <si>
    <t>基準年度排出量（令和元年度）</t>
    <rPh sb="0" eb="2">
      <t>キジュン</t>
    </rPh>
    <rPh sb="2" eb="4">
      <t>ネンド</t>
    </rPh>
    <rPh sb="4" eb="7">
      <t>ハイシュツリョウ</t>
    </rPh>
    <rPh sb="8" eb="10">
      <t>レイワ</t>
    </rPh>
    <rPh sb="10" eb="11">
      <t>ゲン</t>
    </rPh>
    <rPh sb="11" eb="13">
      <t>ネンド</t>
    </rPh>
    <phoneticPr fontId="3"/>
  </si>
  <si>
    <t>目標年度排出量（令和４年度）</t>
    <rPh sb="0" eb="2">
      <t>モクヒョウ</t>
    </rPh>
    <rPh sb="2" eb="4">
      <t>ネンド</t>
    </rPh>
    <rPh sb="4" eb="7">
      <t>ハイシュツリョウ</t>
    </rPh>
    <rPh sb="8" eb="10">
      <t>レイワ</t>
    </rPh>
    <rPh sb="11" eb="13">
      <t>ネンド</t>
    </rPh>
    <phoneticPr fontId="3"/>
  </si>
  <si>
    <t>削減目標率</t>
    <rPh sb="0" eb="2">
      <t>サクゲン</t>
    </rPh>
    <rPh sb="2" eb="4">
      <t>モクヒョウ</t>
    </rPh>
    <rPh sb="4" eb="5">
      <t>リツ</t>
    </rPh>
    <phoneticPr fontId="3"/>
  </si>
  <si>
    <t>％</t>
    <phoneticPr fontId="3"/>
  </si>
  <si>
    <t>○温室効果ガス排出量を目標とする。</t>
    <rPh sb="1" eb="3">
      <t>オンシツ</t>
    </rPh>
    <rPh sb="3" eb="5">
      <t>コウカ</t>
    </rPh>
    <rPh sb="7" eb="10">
      <t>ハイシュツリョウ</t>
    </rPh>
    <rPh sb="11" eb="13">
      <t>モクヒョウ</t>
    </rPh>
    <phoneticPr fontId="3"/>
  </si>
  <si>
    <t>【削減目標達成のために講じる措置（発電施設関係）】</t>
    <rPh sb="1" eb="3">
      <t>サクゲン</t>
    </rPh>
    <rPh sb="3" eb="5">
      <t>モクヒョウ</t>
    </rPh>
    <rPh sb="5" eb="7">
      <t>タッセイ</t>
    </rPh>
    <rPh sb="11" eb="12">
      <t>コウ</t>
    </rPh>
    <rPh sb="14" eb="16">
      <t>ソチ</t>
    </rPh>
    <rPh sb="17" eb="19">
      <t>ハツデン</t>
    </rPh>
    <rPh sb="19" eb="21">
      <t>シセツ</t>
    </rPh>
    <rPh sb="21" eb="23">
      <t>カンケイ</t>
    </rPh>
    <phoneticPr fontId="3"/>
  </si>
  <si>
    <t>「中長期的にみて年平均1.0%以上の温室効果ガス排出量逓減」の目標達成に向け、以下の対策により最大限努力し、温室効果ガスの排出抑制に引き続き努めます。
【電気使用量削減】
（１）機械や装置の効率的な運用
（２）照明器具の高効率化
上記は長崎県内の発電所における所内電力削減のために講じる措置を示す</t>
    <rPh sb="1" eb="5">
      <t>チュウチョウキテキ</t>
    </rPh>
    <rPh sb="8" eb="11">
      <t>ネンヘイキン</t>
    </rPh>
    <rPh sb="15" eb="17">
      <t>イジョウ</t>
    </rPh>
    <rPh sb="18" eb="20">
      <t>オンシツ</t>
    </rPh>
    <rPh sb="20" eb="22">
      <t>コウカ</t>
    </rPh>
    <rPh sb="24" eb="26">
      <t>ハイシュツ</t>
    </rPh>
    <rPh sb="26" eb="27">
      <t>リョウ</t>
    </rPh>
    <rPh sb="27" eb="29">
      <t>テイゲン</t>
    </rPh>
    <rPh sb="31" eb="33">
      <t>モクヒョウ</t>
    </rPh>
    <rPh sb="33" eb="35">
      <t>タッセイ</t>
    </rPh>
    <rPh sb="36" eb="37">
      <t>ム</t>
    </rPh>
    <rPh sb="39" eb="41">
      <t>イカ</t>
    </rPh>
    <rPh sb="42" eb="44">
      <t>タイサク</t>
    </rPh>
    <rPh sb="47" eb="50">
      <t>サイダイゲン</t>
    </rPh>
    <rPh sb="50" eb="52">
      <t>ドリョク</t>
    </rPh>
    <rPh sb="54" eb="56">
      <t>オンシツ</t>
    </rPh>
    <rPh sb="56" eb="58">
      <t>コウカ</t>
    </rPh>
    <rPh sb="61" eb="63">
      <t>ハイシュツ</t>
    </rPh>
    <rPh sb="63" eb="65">
      <t>ヨクセイ</t>
    </rPh>
    <rPh sb="66" eb="67">
      <t>ヒ</t>
    </rPh>
    <rPh sb="68" eb="69">
      <t>ツヅ</t>
    </rPh>
    <rPh sb="70" eb="71">
      <t>ツト</t>
    </rPh>
    <rPh sb="78" eb="80">
      <t>デンキ</t>
    </rPh>
    <rPh sb="80" eb="83">
      <t>シヨウリョウ</t>
    </rPh>
    <rPh sb="83" eb="85">
      <t>サクゲン</t>
    </rPh>
    <rPh sb="90" eb="92">
      <t>キカイ</t>
    </rPh>
    <rPh sb="93" eb="95">
      <t>ソウチ</t>
    </rPh>
    <rPh sb="96" eb="99">
      <t>コウリツテキ</t>
    </rPh>
    <rPh sb="100" eb="102">
      <t>ウンヨウ</t>
    </rPh>
    <rPh sb="106" eb="108">
      <t>ショウメイ</t>
    </rPh>
    <rPh sb="108" eb="110">
      <t>キグ</t>
    </rPh>
    <rPh sb="111" eb="115">
      <t>コウコウリツカ</t>
    </rPh>
    <rPh sb="116" eb="118">
      <t>ジョウキ</t>
    </rPh>
    <rPh sb="119" eb="121">
      <t>ナガサキ</t>
    </rPh>
    <rPh sb="121" eb="123">
      <t>ケンナイ</t>
    </rPh>
    <rPh sb="124" eb="126">
      <t>ハツデン</t>
    </rPh>
    <rPh sb="126" eb="127">
      <t>ショ</t>
    </rPh>
    <rPh sb="131" eb="133">
      <t>ショナイ</t>
    </rPh>
    <rPh sb="133" eb="135">
      <t>デンリョク</t>
    </rPh>
    <rPh sb="135" eb="137">
      <t>サクゲン</t>
    </rPh>
    <rPh sb="141" eb="142">
      <t>コウ</t>
    </rPh>
    <rPh sb="144" eb="146">
      <t>ソチ</t>
    </rPh>
    <rPh sb="147" eb="148">
      <t>シメ</t>
    </rPh>
    <phoneticPr fontId="3"/>
  </si>
  <si>
    <t>発電施設関係【主な発電所：豊玉発電所、新壱岐発電所】</t>
    <phoneticPr fontId="3"/>
  </si>
  <si>
    <t>○温室効果ガス排出量を目標とする。（t-CO2）</t>
    <rPh sb="1" eb="3">
      <t>オンシツ</t>
    </rPh>
    <rPh sb="3" eb="5">
      <t>コウカ</t>
    </rPh>
    <rPh sb="7" eb="9">
      <t>ハイシュツ</t>
    </rPh>
    <rPh sb="9" eb="10">
      <t>リョウ</t>
    </rPh>
    <rPh sb="11" eb="13">
      <t>モクヒョウ</t>
    </rPh>
    <phoneticPr fontId="3"/>
  </si>
  <si>
    <t>事業所</t>
    <rPh sb="0" eb="3">
      <t>ジギョウショ</t>
    </rPh>
    <phoneticPr fontId="3"/>
  </si>
  <si>
    <t>削減目標を達成するために講じた措置</t>
    <phoneticPr fontId="3"/>
  </si>
  <si>
    <t>九州電力(株)（温室効果ガス排出削減目標）</t>
    <rPh sb="0" eb="4">
      <t>キュウシュウデンリョク</t>
    </rPh>
    <rPh sb="4" eb="7">
      <t>カブ</t>
    </rPh>
    <rPh sb="8" eb="10">
      <t>オンシツ</t>
    </rPh>
    <rPh sb="10" eb="12">
      <t>コウカ</t>
    </rPh>
    <rPh sb="14" eb="16">
      <t>ハイシュツ</t>
    </rPh>
    <rPh sb="16" eb="18">
      <t>サクゲン</t>
    </rPh>
    <rPh sb="18" eb="20">
      <t>モクヒョウ</t>
    </rPh>
    <phoneticPr fontId="3"/>
  </si>
  <si>
    <t>発電施設関係【松浦発電所】</t>
    <rPh sb="0" eb="2">
      <t>ハツデン</t>
    </rPh>
    <rPh sb="2" eb="4">
      <t>シセツ</t>
    </rPh>
    <rPh sb="4" eb="6">
      <t>カンケイ</t>
    </rPh>
    <rPh sb="7" eb="9">
      <t>マツウラ</t>
    </rPh>
    <rPh sb="9" eb="11">
      <t>ハツデン</t>
    </rPh>
    <rPh sb="11" eb="12">
      <t>ショ</t>
    </rPh>
    <phoneticPr fontId="3"/>
  </si>
  <si>
    <t>基準年度の原単位排出量（令和元年度）</t>
    <rPh sb="0" eb="2">
      <t>キジュン</t>
    </rPh>
    <rPh sb="2" eb="4">
      <t>ネンド</t>
    </rPh>
    <rPh sb="5" eb="8">
      <t>ゲンタンイ</t>
    </rPh>
    <rPh sb="8" eb="11">
      <t>ハイシュツリョウ</t>
    </rPh>
    <rPh sb="12" eb="14">
      <t>レイワ</t>
    </rPh>
    <rPh sb="14" eb="15">
      <t>ゲン</t>
    </rPh>
    <rPh sb="15" eb="17">
      <t>ネンド</t>
    </rPh>
    <phoneticPr fontId="3"/>
  </si>
  <si>
    <t>t-CO2/kWh</t>
    <phoneticPr fontId="3"/>
  </si>
  <si>
    <t>目標年度の原単位排出量（令和４年度）</t>
    <rPh sb="0" eb="2">
      <t>モクヒョウ</t>
    </rPh>
    <rPh sb="2" eb="4">
      <t>ネンド</t>
    </rPh>
    <rPh sb="5" eb="8">
      <t>ゲンタンイ</t>
    </rPh>
    <rPh sb="8" eb="11">
      <t>ハイシュツリョウ</t>
    </rPh>
    <rPh sb="12" eb="14">
      <t>レイワ</t>
    </rPh>
    <rPh sb="15" eb="17">
      <t>ネンド</t>
    </rPh>
    <phoneticPr fontId="3"/>
  </si>
  <si>
    <t>原単位における削減目標率</t>
    <rPh sb="0" eb="3">
      <t>ゲンタンイ</t>
    </rPh>
    <rPh sb="7" eb="9">
      <t>サクゲン</t>
    </rPh>
    <rPh sb="9" eb="11">
      <t>モクヒョウ</t>
    </rPh>
    <rPh sb="11" eb="12">
      <t>リツ</t>
    </rPh>
    <phoneticPr fontId="3"/>
  </si>
  <si>
    <t>原単位における削減率</t>
    <rPh sb="0" eb="3">
      <t>ゲンタンイ</t>
    </rPh>
    <rPh sb="7" eb="9">
      <t>サクゲン</t>
    </rPh>
    <rPh sb="9" eb="10">
      <t>リツ</t>
    </rPh>
    <phoneticPr fontId="3"/>
  </si>
  <si>
    <t>その他施設関係【主な事業所：長崎支店、佐世保・平戸・大村・島原・五島営業所】</t>
    <rPh sb="2" eb="3">
      <t>タ</t>
    </rPh>
    <rPh sb="3" eb="5">
      <t>シセツ</t>
    </rPh>
    <rPh sb="5" eb="7">
      <t>カンケイ</t>
    </rPh>
    <rPh sb="8" eb="9">
      <t>オモ</t>
    </rPh>
    <rPh sb="10" eb="12">
      <t>ジギョウ</t>
    </rPh>
    <rPh sb="12" eb="13">
      <t>ショ</t>
    </rPh>
    <rPh sb="14" eb="16">
      <t>ナガサキ</t>
    </rPh>
    <rPh sb="16" eb="18">
      <t>シテン</t>
    </rPh>
    <rPh sb="19" eb="22">
      <t>サセボ</t>
    </rPh>
    <rPh sb="23" eb="25">
      <t>ヒラド</t>
    </rPh>
    <rPh sb="26" eb="28">
      <t>オオムラ</t>
    </rPh>
    <rPh sb="29" eb="31">
      <t>シマバラ</t>
    </rPh>
    <rPh sb="32" eb="34">
      <t>ゴトウ</t>
    </rPh>
    <rPh sb="34" eb="37">
      <t>エイギョウショ</t>
    </rPh>
    <phoneticPr fontId="3"/>
  </si>
  <si>
    <t>［電気使用量関係］
①事務室照明の適正管理　…　不要な照明の消灯、照明の間引き
②空調運転の適正管理　…　空調温度設定の適正管理、空調運転時間の短縮、不要な空調の停止
③ＯＡ機器等電源の適正管理　…　不要なＯＡ機器等の電源断、節電モードの活用
④エレベーター利用の自粛　…　近接階への階段使用、エレベーターの稼働台数の削減
⑤その他　…　給湯器の停止
［車両燃料使用量削減］
①公共交通機関の利用
②車両燃費管理の徹底
③エコドライブの実施
④車両配車計画に基づく低公害車の導入検討</t>
    <phoneticPr fontId="3"/>
  </si>
  <si>
    <t>全体</t>
    <rPh sb="0" eb="2">
      <t>ゼンタイ</t>
    </rPh>
    <phoneticPr fontId="3"/>
  </si>
  <si>
    <t>令和7年度</t>
    <rPh sb="0" eb="2">
      <t>レイワ</t>
    </rPh>
    <rPh sb="3" eb="5">
      <t>ネンド</t>
    </rPh>
    <phoneticPr fontId="3"/>
  </si>
  <si>
    <t>大村松並店</t>
    <rPh sb="0" eb="2">
      <t>オオムラ</t>
    </rPh>
    <rPh sb="2" eb="3">
      <t>マツ</t>
    </rPh>
    <rPh sb="3" eb="4">
      <t>ナミ</t>
    </rPh>
    <rPh sb="4" eb="5">
      <t>テン</t>
    </rPh>
    <phoneticPr fontId="3"/>
  </si>
  <si>
    <t>R4～R6</t>
  </si>
  <si>
    <t>-</t>
    <phoneticPr fontId="3"/>
  </si>
  <si>
    <t>・空調機の温度設定をこまめに調整
・警備員の夜間巡視時、空調、照明の消し忘れチェックを行う
・照明器具をLEDへ取替</t>
    <rPh sb="1" eb="3">
      <t>クウチョウ</t>
    </rPh>
    <rPh sb="3" eb="4">
      <t>キ</t>
    </rPh>
    <rPh sb="5" eb="7">
      <t>オンド</t>
    </rPh>
    <rPh sb="7" eb="9">
      <t>セッテイ</t>
    </rPh>
    <rPh sb="14" eb="16">
      <t>チョウセイ</t>
    </rPh>
    <rPh sb="18" eb="21">
      <t>ケイビイン</t>
    </rPh>
    <rPh sb="22" eb="24">
      <t>ヤカン</t>
    </rPh>
    <rPh sb="24" eb="26">
      <t>ジュンシ</t>
    </rPh>
    <rPh sb="26" eb="27">
      <t>ジ</t>
    </rPh>
    <rPh sb="28" eb="30">
      <t>クウチョウ</t>
    </rPh>
    <rPh sb="31" eb="33">
      <t>ショウメイ</t>
    </rPh>
    <rPh sb="34" eb="35">
      <t>ケ</t>
    </rPh>
    <rPh sb="36" eb="37">
      <t>ワス</t>
    </rPh>
    <rPh sb="43" eb="44">
      <t>オコナ</t>
    </rPh>
    <rPh sb="47" eb="49">
      <t>ショウメイ</t>
    </rPh>
    <rPh sb="49" eb="51">
      <t>キグ</t>
    </rPh>
    <rPh sb="56" eb="58">
      <t>トリカ</t>
    </rPh>
    <phoneticPr fontId="3"/>
  </si>
  <si>
    <t>松浦第一製氷冷凍工場</t>
    <phoneticPr fontId="3"/>
  </si>
  <si>
    <t>・本部及び営業店舗、室温管理の徹底(クールビズ、ウォームビスの推進)
・建替え時や設備更改時は、環境に配慮した仕様や高効率な設備機器を採用</t>
  </si>
  <si>
    <t>令和9年度</t>
    <rPh sb="0" eb="2">
      <t>レイワ</t>
    </rPh>
    <rPh sb="3" eb="5">
      <t>ネンド</t>
    </rPh>
    <phoneticPr fontId="3"/>
  </si>
  <si>
    <t>ドラッグストア</t>
  </si>
  <si>
    <t>諫早市下大渡野町2041-1</t>
  </si>
  <si>
    <t>飼肥料製造業・産業廃棄物処分業</t>
  </si>
  <si>
    <t>電気機械器具製造業</t>
  </si>
  <si>
    <t>郵便局</t>
  </si>
  <si>
    <t>長崎市元船町１７－１　長崎県大波止ビル７階</t>
    <rPh sb="0" eb="3">
      <t>ナガサキシ</t>
    </rPh>
    <rPh sb="3" eb="6">
      <t>モトフナマチ</t>
    </rPh>
    <rPh sb="11" eb="14">
      <t>ナガサキケン</t>
    </rPh>
    <rPh sb="14" eb="17">
      <t>オオハト</t>
    </rPh>
    <rPh sb="20" eb="21">
      <t>カイ</t>
    </rPh>
    <phoneticPr fontId="3"/>
  </si>
  <si>
    <t>その他施設関係【主な事業所：対馬・壱岐・長崎支社・佐世保・平戸・大村・島原・五島配電事業所】</t>
    <rPh sb="2" eb="3">
      <t>タ</t>
    </rPh>
    <rPh sb="3" eb="5">
      <t>シセツ</t>
    </rPh>
    <rPh sb="5" eb="7">
      <t>カンケイ</t>
    </rPh>
    <rPh sb="8" eb="9">
      <t>オモ</t>
    </rPh>
    <rPh sb="10" eb="12">
      <t>ジギョウ</t>
    </rPh>
    <rPh sb="12" eb="13">
      <t>ショ</t>
    </rPh>
    <rPh sb="14" eb="16">
      <t>ツシマ</t>
    </rPh>
    <rPh sb="17" eb="19">
      <t>イキ</t>
    </rPh>
    <rPh sb="20" eb="22">
      <t>ナガサキ</t>
    </rPh>
    <rPh sb="22" eb="24">
      <t>シシャ</t>
    </rPh>
    <rPh sb="25" eb="28">
      <t>サセボ</t>
    </rPh>
    <rPh sb="29" eb="31">
      <t>ヒラド</t>
    </rPh>
    <rPh sb="32" eb="34">
      <t>オオムラ</t>
    </rPh>
    <rPh sb="35" eb="37">
      <t>シマバラ</t>
    </rPh>
    <rPh sb="38" eb="40">
      <t>ゴトウ</t>
    </rPh>
    <rPh sb="40" eb="42">
      <t>ハイデン</t>
    </rPh>
    <rPh sb="42" eb="45">
      <t>ジギョウショ</t>
    </rPh>
    <phoneticPr fontId="3"/>
  </si>
  <si>
    <t>実施年度排出量（令和４年度）</t>
    <rPh sb="0" eb="2">
      <t>ジッシ</t>
    </rPh>
    <rPh sb="2" eb="4">
      <t>ネンド</t>
    </rPh>
    <rPh sb="4" eb="7">
      <t>ハイシュツリョウ</t>
    </rPh>
    <rPh sb="8" eb="10">
      <t>レイワ</t>
    </rPh>
    <rPh sb="11" eb="13">
      <t>ネンド</t>
    </rPh>
    <phoneticPr fontId="3"/>
  </si>
  <si>
    <t>実施年度の原単位排出量（令和４年度）</t>
    <rPh sb="0" eb="2">
      <t>ジッシ</t>
    </rPh>
    <rPh sb="2" eb="4">
      <t>ネンド</t>
    </rPh>
    <rPh sb="5" eb="8">
      <t>ゲンタンイ</t>
    </rPh>
    <rPh sb="8" eb="11">
      <t>ハイシュツリョウ</t>
    </rPh>
    <rPh sb="12" eb="14">
      <t>レイワ</t>
    </rPh>
    <rPh sb="15" eb="17">
      <t>ネンド</t>
    </rPh>
    <phoneticPr fontId="3"/>
  </si>
  <si>
    <t>電気事業全体の目標（2030年度に排出係数0.25kg-CO2/kWh程度[使用端]）達成に向け、以下の対策により最大限努力し、九州全体の温室効果ガスの排出抑制に引き続き努めます。
（１）安全を大前提とした原子力発電の活用
（２）再生可能エネルギーの活用
（３）火力発電所の更なる高効率化や適切な維持管理
（４）低炭素社会に資する省エネ・省CO2サービスの提供　　等
〈目標年度における排出量及び削減率の考え方〉
当社は、送電線で繋がっている九州管内の発電所を電気需要に応じて、環境性や経済性を総合的に勘案し、全社最適で一体的に運用しています。このため、発電施設については供給系統全体で温室効果ガスの排出抑制に努めることが合理的であり、個別地域での電力や燃料使用に伴うCO2排出量及び削減率の目標を明記することは困難です。よって、上記の九州電力としての目標を設定しています。</t>
    <rPh sb="0" eb="2">
      <t>デンキ</t>
    </rPh>
    <rPh sb="2" eb="4">
      <t>ジギョウ</t>
    </rPh>
    <rPh sb="4" eb="6">
      <t>ゼンタイ</t>
    </rPh>
    <rPh sb="7" eb="9">
      <t>モクヒョウ</t>
    </rPh>
    <rPh sb="14" eb="16">
      <t>ネンド</t>
    </rPh>
    <rPh sb="17" eb="19">
      <t>ハイシュツ</t>
    </rPh>
    <rPh sb="19" eb="21">
      <t>ケイスウ</t>
    </rPh>
    <rPh sb="35" eb="37">
      <t>テイド</t>
    </rPh>
    <rPh sb="38" eb="40">
      <t>シヨウ</t>
    </rPh>
    <rPh sb="40" eb="41">
      <t>ハシ</t>
    </rPh>
    <rPh sb="43" eb="45">
      <t>タッセイ</t>
    </rPh>
    <rPh sb="46" eb="47">
      <t>ム</t>
    </rPh>
    <rPh sb="49" eb="51">
      <t>イカ</t>
    </rPh>
    <rPh sb="52" eb="54">
      <t>タイサク</t>
    </rPh>
    <rPh sb="57" eb="60">
      <t>サイダイゲン</t>
    </rPh>
    <rPh sb="60" eb="62">
      <t>ドリョク</t>
    </rPh>
    <rPh sb="64" eb="66">
      <t>キュウシュウ</t>
    </rPh>
    <rPh sb="66" eb="68">
      <t>ゼンタイ</t>
    </rPh>
    <rPh sb="69" eb="71">
      <t>オンシツ</t>
    </rPh>
    <rPh sb="71" eb="73">
      <t>コウカ</t>
    </rPh>
    <rPh sb="76" eb="78">
      <t>ハイシュツ</t>
    </rPh>
    <rPh sb="78" eb="80">
      <t>ヨクセイ</t>
    </rPh>
    <rPh sb="81" eb="82">
      <t>ヒ</t>
    </rPh>
    <rPh sb="83" eb="84">
      <t>ツヅ</t>
    </rPh>
    <rPh sb="85" eb="86">
      <t>ツト</t>
    </rPh>
    <rPh sb="95" eb="97">
      <t>アンゼン</t>
    </rPh>
    <rPh sb="98" eb="99">
      <t>ダイ</t>
    </rPh>
    <rPh sb="99" eb="101">
      <t>ゼンテイ</t>
    </rPh>
    <rPh sb="104" eb="107">
      <t>ゲンシリョク</t>
    </rPh>
    <rPh sb="107" eb="109">
      <t>ハツデン</t>
    </rPh>
    <rPh sb="110" eb="112">
      <t>カツヨウ</t>
    </rPh>
    <rPh sb="116" eb="118">
      <t>サイセイ</t>
    </rPh>
    <rPh sb="118" eb="120">
      <t>カノウ</t>
    </rPh>
    <rPh sb="126" eb="128">
      <t>カツヨウ</t>
    </rPh>
    <rPh sb="132" eb="134">
      <t>カリョク</t>
    </rPh>
    <rPh sb="134" eb="136">
      <t>ハツデン</t>
    </rPh>
    <rPh sb="136" eb="137">
      <t>ショ</t>
    </rPh>
    <rPh sb="138" eb="139">
      <t>サラ</t>
    </rPh>
    <rPh sb="141" eb="145">
      <t>コウコウリツカ</t>
    </rPh>
    <rPh sb="146" eb="148">
      <t>テキセツ</t>
    </rPh>
    <rPh sb="149" eb="151">
      <t>イジ</t>
    </rPh>
    <rPh sb="151" eb="153">
      <t>カンリ</t>
    </rPh>
    <rPh sb="157" eb="160">
      <t>テイタンソ</t>
    </rPh>
    <rPh sb="160" eb="162">
      <t>シャカイ</t>
    </rPh>
    <rPh sb="163" eb="164">
      <t>シ</t>
    </rPh>
    <rPh sb="166" eb="167">
      <t>ショウ</t>
    </rPh>
    <rPh sb="170" eb="171">
      <t>ショウ</t>
    </rPh>
    <rPh sb="179" eb="181">
      <t>テイキョウ</t>
    </rPh>
    <rPh sb="183" eb="184">
      <t>トウ</t>
    </rPh>
    <rPh sb="187" eb="189">
      <t>モクヒョウ</t>
    </rPh>
    <rPh sb="189" eb="191">
      <t>ネンド</t>
    </rPh>
    <rPh sb="195" eb="197">
      <t>ハイシュツ</t>
    </rPh>
    <rPh sb="197" eb="198">
      <t>リョウ</t>
    </rPh>
    <rPh sb="198" eb="199">
      <t>オヨ</t>
    </rPh>
    <rPh sb="200" eb="202">
      <t>サクゲン</t>
    </rPh>
    <rPh sb="202" eb="203">
      <t>リツ</t>
    </rPh>
    <rPh sb="204" eb="205">
      <t>カンガ</t>
    </rPh>
    <rPh sb="206" eb="207">
      <t>カタ</t>
    </rPh>
    <rPh sb="209" eb="211">
      <t>トウシャ</t>
    </rPh>
    <rPh sb="213" eb="216">
      <t>ソウデンセン</t>
    </rPh>
    <rPh sb="217" eb="218">
      <t>ツナ</t>
    </rPh>
    <rPh sb="223" eb="225">
      <t>キュウシュウ</t>
    </rPh>
    <rPh sb="225" eb="227">
      <t>カンナイ</t>
    </rPh>
    <rPh sb="228" eb="230">
      <t>ハツデン</t>
    </rPh>
    <rPh sb="230" eb="231">
      <t>ショ</t>
    </rPh>
    <rPh sb="232" eb="234">
      <t>デンキ</t>
    </rPh>
    <rPh sb="234" eb="236">
      <t>ジュヨウ</t>
    </rPh>
    <rPh sb="237" eb="238">
      <t>オウ</t>
    </rPh>
    <rPh sb="241" eb="243">
      <t>カンキョウ</t>
    </rPh>
    <rPh sb="243" eb="244">
      <t>セイ</t>
    </rPh>
    <rPh sb="245" eb="248">
      <t>ケイザイセイ</t>
    </rPh>
    <rPh sb="249" eb="252">
      <t>ソウゴウテキ</t>
    </rPh>
    <rPh sb="253" eb="255">
      <t>カンアン</t>
    </rPh>
    <rPh sb="257" eb="259">
      <t>ゼンシャ</t>
    </rPh>
    <rPh sb="259" eb="261">
      <t>サイテキ</t>
    </rPh>
    <rPh sb="262" eb="265">
      <t>イッタイテキ</t>
    </rPh>
    <rPh sb="266" eb="268">
      <t>ウンヨウ</t>
    </rPh>
    <rPh sb="279" eb="281">
      <t>ハツデン</t>
    </rPh>
    <rPh sb="281" eb="283">
      <t>シセツ</t>
    </rPh>
    <rPh sb="288" eb="290">
      <t>キョウキュウ</t>
    </rPh>
    <rPh sb="290" eb="292">
      <t>ケイトウ</t>
    </rPh>
    <rPh sb="292" eb="294">
      <t>ゼンタイ</t>
    </rPh>
    <rPh sb="295" eb="297">
      <t>オンシツ</t>
    </rPh>
    <rPh sb="297" eb="299">
      <t>コウカ</t>
    </rPh>
    <rPh sb="302" eb="304">
      <t>ハイシュツ</t>
    </rPh>
    <rPh sb="304" eb="306">
      <t>ヨクセイ</t>
    </rPh>
    <rPh sb="307" eb="308">
      <t>ツト</t>
    </rPh>
    <rPh sb="313" eb="316">
      <t>ゴウリテキ</t>
    </rPh>
    <rPh sb="320" eb="322">
      <t>コベツ</t>
    </rPh>
    <rPh sb="322" eb="324">
      <t>チイキ</t>
    </rPh>
    <rPh sb="326" eb="328">
      <t>デンリョク</t>
    </rPh>
    <rPh sb="329" eb="331">
      <t>ネンリョウ</t>
    </rPh>
    <rPh sb="331" eb="333">
      <t>シヨウ</t>
    </rPh>
    <rPh sb="334" eb="335">
      <t>トモナ</t>
    </rPh>
    <rPh sb="339" eb="341">
      <t>ハイシュツ</t>
    </rPh>
    <rPh sb="341" eb="342">
      <t>リョウ</t>
    </rPh>
    <rPh sb="342" eb="343">
      <t>オヨ</t>
    </rPh>
    <rPh sb="344" eb="346">
      <t>サクゲン</t>
    </rPh>
    <rPh sb="346" eb="347">
      <t>リツ</t>
    </rPh>
    <rPh sb="348" eb="350">
      <t>モクヒョウ</t>
    </rPh>
    <rPh sb="351" eb="353">
      <t>メイキ</t>
    </rPh>
    <rPh sb="358" eb="360">
      <t>コンナン</t>
    </rPh>
    <rPh sb="367" eb="369">
      <t>ジョウキ</t>
    </rPh>
    <rPh sb="370" eb="372">
      <t>キュウシュウ</t>
    </rPh>
    <rPh sb="372" eb="374">
      <t>デンリョク</t>
    </rPh>
    <rPh sb="378" eb="380">
      <t>モクヒョウ</t>
    </rPh>
    <rPh sb="381" eb="383">
      <t>セッテイ</t>
    </rPh>
    <phoneticPr fontId="3"/>
  </si>
  <si>
    <t>令和6年度</t>
    <rPh sb="0" eb="2">
      <t>レイワ</t>
    </rPh>
    <rPh sb="3" eb="5">
      <t>ネンド</t>
    </rPh>
    <phoneticPr fontId="3"/>
  </si>
  <si>
    <t>壱岐市</t>
  </si>
  <si>
    <t>五島市</t>
  </si>
  <si>
    <t>南島原市</t>
  </si>
  <si>
    <t>ＪＲ九州ホテルズアンドリゾーツ株式会社</t>
  </si>
  <si>
    <t>SUMCO TECHXIV株式会社　長崎事業所</t>
    <rPh sb="13" eb="17">
      <t>カブシキガイシャ</t>
    </rPh>
    <rPh sb="18" eb="20">
      <t>ナガサキ</t>
    </rPh>
    <rPh sb="20" eb="23">
      <t>ジギョウショ</t>
    </rPh>
    <phoneticPr fontId="3"/>
  </si>
  <si>
    <t>アリアケジャパン株式会社　九州工場</t>
    <rPh sb="8" eb="12">
      <t>カブシキガイシャ</t>
    </rPh>
    <rPh sb="13" eb="15">
      <t>キュウシュウ</t>
    </rPh>
    <rPh sb="15" eb="17">
      <t>コウジョウ</t>
    </rPh>
    <phoneticPr fontId="3"/>
  </si>
  <si>
    <t>イオン九州株式会社</t>
    <rPh sb="3" eb="5">
      <t>キュウシュウ</t>
    </rPh>
    <rPh sb="5" eb="9">
      <t>カブシキガイシャ</t>
    </rPh>
    <phoneticPr fontId="3"/>
  </si>
  <si>
    <t>近江鍛工株式会社</t>
    <rPh sb="0" eb="2">
      <t>オウミ</t>
    </rPh>
    <rPh sb="2" eb="3">
      <t>タン</t>
    </rPh>
    <rPh sb="3" eb="4">
      <t>コウ</t>
    </rPh>
    <rPh sb="4" eb="8">
      <t>カブシキガイシャ</t>
    </rPh>
    <phoneticPr fontId="3"/>
  </si>
  <si>
    <t>大村セラテック株式会社</t>
    <rPh sb="0" eb="2">
      <t>オオムラ</t>
    </rPh>
    <rPh sb="7" eb="11">
      <t>カブシキガイシャ</t>
    </rPh>
    <phoneticPr fontId="3"/>
  </si>
  <si>
    <t>株式会社イズミ</t>
    <rPh sb="0" eb="4">
      <t>カブシキガイシャ</t>
    </rPh>
    <phoneticPr fontId="3"/>
  </si>
  <si>
    <t>株式会社ＮＴＴドコモ</t>
    <rPh sb="0" eb="2">
      <t>カブシキ</t>
    </rPh>
    <rPh sb="2" eb="3">
      <t>カイ</t>
    </rPh>
    <rPh sb="3" eb="4">
      <t>シャ</t>
    </rPh>
    <phoneticPr fontId="3"/>
  </si>
  <si>
    <t>株式会社エレナ</t>
    <rPh sb="0" eb="4">
      <t>カブシキガイシャ</t>
    </rPh>
    <phoneticPr fontId="3"/>
  </si>
  <si>
    <t>株式会社大島造船所</t>
    <rPh sb="0" eb="4">
      <t>カブシキガイシャ</t>
    </rPh>
    <rPh sb="4" eb="6">
      <t>オオシマ</t>
    </rPh>
    <rPh sb="6" eb="9">
      <t>ゾウセンショ</t>
    </rPh>
    <phoneticPr fontId="3"/>
  </si>
  <si>
    <t>株式会社九州たまがわ</t>
    <rPh sb="0" eb="4">
      <t>カブシキガイシャ</t>
    </rPh>
    <rPh sb="4" eb="6">
      <t>キュウシュウ</t>
    </rPh>
    <phoneticPr fontId="3"/>
  </si>
  <si>
    <t>株式会社九州フジパン長崎工場</t>
    <rPh sb="0" eb="4">
      <t>カブシキガイシャ</t>
    </rPh>
    <rPh sb="4" eb="6">
      <t>キュウシュウ</t>
    </rPh>
    <rPh sb="10" eb="14">
      <t>ナガサキコウジョウ</t>
    </rPh>
    <phoneticPr fontId="3"/>
  </si>
  <si>
    <t>株式会社コスモス薬品</t>
    <rPh sb="0" eb="4">
      <t>カブシキガイシャ</t>
    </rPh>
    <rPh sb="8" eb="10">
      <t>ヤクヒン</t>
    </rPh>
    <phoneticPr fontId="3"/>
  </si>
  <si>
    <t>株式会社ジョイフルサン</t>
    <rPh sb="0" eb="4">
      <t>カブシキガイシャ</t>
    </rPh>
    <phoneticPr fontId="3"/>
  </si>
  <si>
    <t>株式会社セブン-イレブン・ジャパン</t>
    <rPh sb="0" eb="4">
      <t>カブシキガイシャ</t>
    </rPh>
    <phoneticPr fontId="3"/>
  </si>
  <si>
    <t>株式会社テンガイ</t>
    <rPh sb="0" eb="4">
      <t>カブシキガイシャ</t>
    </rPh>
    <phoneticPr fontId="3"/>
  </si>
  <si>
    <t>株式会社ナフコ</t>
    <rPh sb="0" eb="4">
      <t>カブシキガイシャ</t>
    </rPh>
    <phoneticPr fontId="3"/>
  </si>
  <si>
    <t>株式会社ニチレイフーズ</t>
    <rPh sb="0" eb="4">
      <t>カブシキガイシャ</t>
    </rPh>
    <phoneticPr fontId="3"/>
  </si>
  <si>
    <t>株式会社ニッチツ</t>
    <rPh sb="0" eb="4">
      <t>カブシキガイシャ</t>
    </rPh>
    <phoneticPr fontId="3"/>
  </si>
  <si>
    <t>株式会社浜屋百貨店</t>
    <rPh sb="0" eb="4">
      <t>カブシキガイシャ</t>
    </rPh>
    <rPh sb="4" eb="6">
      <t>ハマヤ</t>
    </rPh>
    <rPh sb="6" eb="9">
      <t>ヒャッカテン</t>
    </rPh>
    <phoneticPr fontId="3"/>
  </si>
  <si>
    <t>株式会社ひぐち</t>
    <rPh sb="0" eb="4">
      <t>カブシキガイシャ</t>
    </rPh>
    <phoneticPr fontId="3"/>
  </si>
  <si>
    <t>株式会社ファミリーマート</t>
    <rPh sb="0" eb="4">
      <t>カブシキガイシャ</t>
    </rPh>
    <phoneticPr fontId="3"/>
  </si>
  <si>
    <t>株式会社フランソア　長崎工場</t>
    <rPh sb="0" eb="4">
      <t>カブシキガイシャ</t>
    </rPh>
    <rPh sb="10" eb="14">
      <t>ナガサキコウジョウ</t>
    </rPh>
    <phoneticPr fontId="3"/>
  </si>
  <si>
    <t>株式会社マルキョウ</t>
    <rPh sb="0" eb="4">
      <t>カブシキガイシャ</t>
    </rPh>
    <phoneticPr fontId="3"/>
  </si>
  <si>
    <t>株式会社ローソン</t>
    <rPh sb="0" eb="4">
      <t>カブシキガイシャ</t>
    </rPh>
    <phoneticPr fontId="3"/>
  </si>
  <si>
    <t>九州電力株式会社</t>
    <rPh sb="0" eb="4">
      <t>キュウシュウデンリョク</t>
    </rPh>
    <rPh sb="4" eb="8">
      <t>カブシキガイシャ</t>
    </rPh>
    <phoneticPr fontId="3"/>
  </si>
  <si>
    <t>九州名鉄運輸株式会社</t>
    <rPh sb="0" eb="2">
      <t>キュウシュウ</t>
    </rPh>
    <rPh sb="2" eb="4">
      <t>メイテツ</t>
    </rPh>
    <rPh sb="4" eb="6">
      <t>ウンユ</t>
    </rPh>
    <rPh sb="6" eb="10">
      <t>カブシキガイシャ</t>
    </rPh>
    <phoneticPr fontId="3"/>
  </si>
  <si>
    <t>県央県南広域環境組合　県央県南クリーンセンター</t>
    <rPh sb="0" eb="2">
      <t>ケンオウ</t>
    </rPh>
    <rPh sb="2" eb="4">
      <t>ケンナン</t>
    </rPh>
    <rPh sb="4" eb="6">
      <t>コウイキ</t>
    </rPh>
    <rPh sb="6" eb="8">
      <t>カンキョウ</t>
    </rPh>
    <rPh sb="8" eb="10">
      <t>クミアイ</t>
    </rPh>
    <phoneticPr fontId="3"/>
  </si>
  <si>
    <t>国家公務員共済組合連合会　佐世保共済病院</t>
    <rPh sb="0" eb="2">
      <t>コッカ</t>
    </rPh>
    <rPh sb="2" eb="5">
      <t>コウムイン</t>
    </rPh>
    <rPh sb="5" eb="7">
      <t>キョウサイ</t>
    </rPh>
    <rPh sb="7" eb="9">
      <t>クミアイ</t>
    </rPh>
    <rPh sb="9" eb="12">
      <t>レンゴウカイ</t>
    </rPh>
    <rPh sb="13" eb="16">
      <t>サセボ</t>
    </rPh>
    <rPh sb="16" eb="18">
      <t>キョウサイ</t>
    </rPh>
    <rPh sb="18" eb="20">
      <t>ビョウイン</t>
    </rPh>
    <phoneticPr fontId="3"/>
  </si>
  <si>
    <t>クアーズテック合同会社　長崎事業所</t>
    <rPh sb="7" eb="9">
      <t>ゴウドウ</t>
    </rPh>
    <rPh sb="9" eb="11">
      <t>ガイシャ</t>
    </rPh>
    <rPh sb="12" eb="14">
      <t>ナガサキ</t>
    </rPh>
    <rPh sb="14" eb="17">
      <t>ジギョウショ</t>
    </rPh>
    <phoneticPr fontId="3"/>
  </si>
  <si>
    <t>佐世保重工業株式会社</t>
    <rPh sb="0" eb="3">
      <t>サセボ</t>
    </rPh>
    <rPh sb="3" eb="6">
      <t>ジュウコウギョウ</t>
    </rPh>
    <rPh sb="6" eb="10">
      <t>カブシキガイシャ</t>
    </rPh>
    <phoneticPr fontId="3"/>
  </si>
  <si>
    <t>島原鉄道株式会社</t>
    <rPh sb="0" eb="2">
      <t>シマバラ</t>
    </rPh>
    <rPh sb="2" eb="4">
      <t>テツドウ</t>
    </rPh>
    <rPh sb="4" eb="8">
      <t>カブシキガイシャ</t>
    </rPh>
    <phoneticPr fontId="3"/>
  </si>
  <si>
    <t>信越石英株式会社　佐世保工場</t>
    <rPh sb="0" eb="2">
      <t>シンエツ</t>
    </rPh>
    <rPh sb="2" eb="4">
      <t>セキエイ</t>
    </rPh>
    <rPh sb="4" eb="8">
      <t>カブシキガイシャ</t>
    </rPh>
    <rPh sb="9" eb="14">
      <t>サセボコウジョウ</t>
    </rPh>
    <phoneticPr fontId="3"/>
  </si>
  <si>
    <t>ソニーセミコンダクタマニュファクチャリング株式会社　長崎テクノロジーセンター</t>
    <rPh sb="21" eb="25">
      <t>カブシキガイシャ</t>
    </rPh>
    <phoneticPr fontId="3"/>
  </si>
  <si>
    <t>ダイヤソルト株式会社</t>
    <rPh sb="6" eb="10">
      <t>カブシキガイシャ</t>
    </rPh>
    <phoneticPr fontId="3"/>
  </si>
  <si>
    <t>大陽日酸株式会社　諫早ガスセンター第1ガスセンター</t>
    <rPh sb="0" eb="2">
      <t>タイヨウ</t>
    </rPh>
    <rPh sb="2" eb="3">
      <t>ヒ</t>
    </rPh>
    <rPh sb="3" eb="4">
      <t>サン</t>
    </rPh>
    <rPh sb="4" eb="8">
      <t>カブシキガイシャ</t>
    </rPh>
    <rPh sb="9" eb="11">
      <t>イサハヤ</t>
    </rPh>
    <rPh sb="17" eb="18">
      <t>ダイ</t>
    </rPh>
    <phoneticPr fontId="3"/>
  </si>
  <si>
    <t>宝酒造株式会社　島原工場</t>
    <rPh sb="0" eb="1">
      <t>タカラ</t>
    </rPh>
    <rPh sb="1" eb="3">
      <t>シュゾウ</t>
    </rPh>
    <rPh sb="3" eb="7">
      <t>カブシキガイシャ</t>
    </rPh>
    <rPh sb="8" eb="12">
      <t>シマバラコウジョウ</t>
    </rPh>
    <phoneticPr fontId="3"/>
  </si>
  <si>
    <t>中興化成工業株式会社　F1松浦工場</t>
    <rPh sb="0" eb="2">
      <t>チュウコウ</t>
    </rPh>
    <rPh sb="2" eb="4">
      <t>カセイ</t>
    </rPh>
    <rPh sb="4" eb="6">
      <t>コウギョウ</t>
    </rPh>
    <rPh sb="6" eb="10">
      <t>カブシキガイシャ</t>
    </rPh>
    <rPh sb="13" eb="17">
      <t>マツウラコウジョウ</t>
    </rPh>
    <phoneticPr fontId="3"/>
  </si>
  <si>
    <t>電源開発株式会社</t>
  </si>
  <si>
    <t>株式会社TMEIC　長崎営業所</t>
    <rPh sb="0" eb="4">
      <t>カブシキガイシャ</t>
    </rPh>
    <rPh sb="10" eb="15">
      <t>ナガサキエイギョウショ</t>
    </rPh>
    <phoneticPr fontId="3"/>
  </si>
  <si>
    <t>長崎キヤノン株式会社　</t>
    <rPh sb="0" eb="2">
      <t>ナガサキ</t>
    </rPh>
    <rPh sb="6" eb="10">
      <t>カブシキガイシャ</t>
    </rPh>
    <phoneticPr fontId="3"/>
  </si>
  <si>
    <t>長崎自動車株式会社</t>
    <rPh sb="0" eb="2">
      <t>ナガサキ</t>
    </rPh>
    <rPh sb="2" eb="5">
      <t>ジドウシャ</t>
    </rPh>
    <rPh sb="5" eb="9">
      <t>カブシキガイシャ</t>
    </rPh>
    <phoneticPr fontId="3"/>
  </si>
  <si>
    <t>株式会社ドラッグストアモリ</t>
    <rPh sb="0" eb="4">
      <t>カブシキガイシャ</t>
    </rPh>
    <phoneticPr fontId="3"/>
  </si>
  <si>
    <t>日本赤十字社</t>
    <rPh sb="0" eb="2">
      <t>ニホン</t>
    </rPh>
    <rPh sb="2" eb="6">
      <t>セキジュウジシャ</t>
    </rPh>
    <phoneticPr fontId="3"/>
  </si>
  <si>
    <t>日本ハム株式会社　諫早プラント</t>
    <rPh sb="0" eb="2">
      <t>ニホン</t>
    </rPh>
    <rPh sb="4" eb="8">
      <t>カブシキガイシャ</t>
    </rPh>
    <rPh sb="9" eb="11">
      <t>イサハヤ</t>
    </rPh>
    <phoneticPr fontId="3"/>
  </si>
  <si>
    <t>日本ハムファクトリー株式会社　長崎工場</t>
    <rPh sb="0" eb="2">
      <t>ニホン</t>
    </rPh>
    <rPh sb="10" eb="14">
      <t>カブシキガイシャ</t>
    </rPh>
    <rPh sb="15" eb="17">
      <t>ナガサキ</t>
    </rPh>
    <rPh sb="17" eb="19">
      <t>コウジョウ</t>
    </rPh>
    <phoneticPr fontId="3"/>
  </si>
  <si>
    <t>日本フードパッカー株式会社</t>
    <rPh sb="0" eb="2">
      <t>ニホン</t>
    </rPh>
    <rPh sb="9" eb="13">
      <t>カブシキガイシャ</t>
    </rPh>
    <phoneticPr fontId="3"/>
  </si>
  <si>
    <t>日本郵便株式会社</t>
    <rPh sb="0" eb="2">
      <t>ニホン</t>
    </rPh>
    <rPh sb="2" eb="4">
      <t>ユウビン</t>
    </rPh>
    <rPh sb="4" eb="8">
      <t>カブシキガイシャ</t>
    </rPh>
    <phoneticPr fontId="3"/>
  </si>
  <si>
    <t>ニュー長崎ビルディング株式会社</t>
    <rPh sb="3" eb="5">
      <t>ナガサキ</t>
    </rPh>
    <rPh sb="11" eb="15">
      <t>カブシキガイシャ</t>
    </rPh>
    <phoneticPr fontId="3"/>
  </si>
  <si>
    <t>ハウステンボス株式会社</t>
    <rPh sb="7" eb="11">
      <t>カブシキガイシャ</t>
    </rPh>
    <phoneticPr fontId="3"/>
  </si>
  <si>
    <t>ハウステンボス熱供給株式会社</t>
    <rPh sb="7" eb="10">
      <t>ネツキョウキュウ</t>
    </rPh>
    <rPh sb="10" eb="14">
      <t>カブシキガイシャ</t>
    </rPh>
    <phoneticPr fontId="3"/>
  </si>
  <si>
    <t>プラスナイロン株式会社</t>
    <rPh sb="7" eb="8">
      <t>カブ</t>
    </rPh>
    <rPh sb="8" eb="9">
      <t>シキ</t>
    </rPh>
    <rPh sb="9" eb="11">
      <t>ガイシャ</t>
    </rPh>
    <phoneticPr fontId="3"/>
  </si>
  <si>
    <t>丸髙商事株式会社</t>
    <rPh sb="0" eb="1">
      <t>マル</t>
    </rPh>
    <rPh sb="1" eb="2">
      <t>タカ</t>
    </rPh>
    <rPh sb="2" eb="4">
      <t>ショウジ</t>
    </rPh>
    <rPh sb="4" eb="8">
      <t>カブシキガイシャ</t>
    </rPh>
    <phoneticPr fontId="3"/>
  </si>
  <si>
    <t>三菱重工業株式会社　長崎造船所</t>
    <rPh sb="0" eb="2">
      <t>ミツビシ</t>
    </rPh>
    <rPh sb="2" eb="4">
      <t>ジュウコウ</t>
    </rPh>
    <rPh sb="4" eb="5">
      <t>ギョウ</t>
    </rPh>
    <rPh sb="5" eb="9">
      <t>カブシキガイシャ</t>
    </rPh>
    <rPh sb="10" eb="12">
      <t>ナガサキ</t>
    </rPh>
    <rPh sb="12" eb="14">
      <t>ゾウセン</t>
    </rPh>
    <rPh sb="14" eb="15">
      <t>ショ</t>
    </rPh>
    <phoneticPr fontId="3"/>
  </si>
  <si>
    <t>三菱電機株式会社　伊丹製作所長崎工場</t>
    <rPh sb="0" eb="2">
      <t>ミツビシ</t>
    </rPh>
    <rPh sb="2" eb="4">
      <t>デンキ</t>
    </rPh>
    <rPh sb="4" eb="8">
      <t>カブシキガイシャ</t>
    </rPh>
    <rPh sb="9" eb="11">
      <t>イタミ</t>
    </rPh>
    <rPh sb="11" eb="14">
      <t>セイサクショ</t>
    </rPh>
    <rPh sb="14" eb="16">
      <t>ナガサキ</t>
    </rPh>
    <rPh sb="16" eb="18">
      <t>コウジョウ</t>
    </rPh>
    <phoneticPr fontId="3"/>
  </si>
  <si>
    <t>三菱長崎機工株式会社</t>
    <rPh sb="0" eb="2">
      <t>ミツビシ</t>
    </rPh>
    <rPh sb="2" eb="4">
      <t>ナガサキ</t>
    </rPh>
    <rPh sb="4" eb="5">
      <t>キ</t>
    </rPh>
    <rPh sb="5" eb="6">
      <t>コウ</t>
    </rPh>
    <rPh sb="6" eb="10">
      <t>カブシキガイシャ</t>
    </rPh>
    <phoneticPr fontId="3"/>
  </si>
  <si>
    <t>メルコアドバンストデバイス株式会社</t>
    <rPh sb="13" eb="17">
      <t>カブシキガイシャ</t>
    </rPh>
    <phoneticPr fontId="3"/>
  </si>
  <si>
    <t>株式会社エフエフティ</t>
  </si>
  <si>
    <t>独立行政法人地域医療機能推進機構（諫早総合病院）</t>
  </si>
  <si>
    <t>独立行政法人労働者健康安全機構</t>
    <rPh sb="11" eb="13">
      <t>アンゼン</t>
    </rPh>
    <phoneticPr fontId="3"/>
  </si>
  <si>
    <t>NTT西日本株式会社　長崎支店</t>
    <rPh sb="3" eb="4">
      <t>ニシ</t>
    </rPh>
    <rPh sb="4" eb="6">
      <t>ニホン</t>
    </rPh>
    <rPh sb="6" eb="8">
      <t>カブシキ</t>
    </rPh>
    <rPh sb="8" eb="10">
      <t>カイシャ</t>
    </rPh>
    <rPh sb="11" eb="13">
      <t>ナガサキ</t>
    </rPh>
    <rPh sb="13" eb="15">
      <t>シテン</t>
    </rPh>
    <phoneticPr fontId="3"/>
  </si>
  <si>
    <t>SAS株式会社</t>
    <rPh sb="3" eb="5">
      <t>カブシキ</t>
    </rPh>
    <rPh sb="5" eb="7">
      <t>ガイシャ</t>
    </rPh>
    <phoneticPr fontId="3"/>
  </si>
  <si>
    <t>地方独立行政法人佐世保市総合医療センター</t>
    <rPh sb="0" eb="2">
      <t>チホウ</t>
    </rPh>
    <rPh sb="2" eb="4">
      <t>ドクリツ</t>
    </rPh>
    <rPh sb="4" eb="6">
      <t>ギョウセイ</t>
    </rPh>
    <rPh sb="6" eb="8">
      <t>ホウジン</t>
    </rPh>
    <rPh sb="8" eb="12">
      <t>サセボシ</t>
    </rPh>
    <rPh sb="12" eb="14">
      <t>ソウゴウ</t>
    </rPh>
    <rPh sb="14" eb="16">
      <t>イリョウ</t>
    </rPh>
    <phoneticPr fontId="3"/>
  </si>
  <si>
    <t>株式会社メモリード</t>
    <rPh sb="0" eb="2">
      <t>カブシキ</t>
    </rPh>
    <rPh sb="2" eb="4">
      <t>カイシャ</t>
    </rPh>
    <phoneticPr fontId="3"/>
  </si>
  <si>
    <t>医療法人厚生会　道ノ尾病院、虹が丘病院</t>
    <rPh sb="0" eb="2">
      <t>イリョウ</t>
    </rPh>
    <rPh sb="2" eb="4">
      <t>ホウジン</t>
    </rPh>
    <rPh sb="4" eb="6">
      <t>コウセイ</t>
    </rPh>
    <rPh sb="6" eb="7">
      <t>カイ</t>
    </rPh>
    <rPh sb="8" eb="9">
      <t>ミチ</t>
    </rPh>
    <rPh sb="10" eb="11">
      <t>オ</t>
    </rPh>
    <rPh sb="11" eb="13">
      <t>ビョウイン</t>
    </rPh>
    <rPh sb="14" eb="15">
      <t>ニジ</t>
    </rPh>
    <rPh sb="16" eb="17">
      <t>オカ</t>
    </rPh>
    <rPh sb="17" eb="19">
      <t>ビョウイン</t>
    </rPh>
    <phoneticPr fontId="3"/>
  </si>
  <si>
    <t>株式会社たらみ</t>
    <rPh sb="0" eb="4">
      <t>カブシキガイシャ</t>
    </rPh>
    <phoneticPr fontId="3"/>
  </si>
  <si>
    <t>社会医療法人財団　白十字会</t>
    <rPh sb="0" eb="2">
      <t>シャカイ</t>
    </rPh>
    <rPh sb="2" eb="4">
      <t>イリョウ</t>
    </rPh>
    <rPh sb="4" eb="6">
      <t>ホウジン</t>
    </rPh>
    <rPh sb="6" eb="8">
      <t>ザイダン</t>
    </rPh>
    <rPh sb="9" eb="10">
      <t>シロ</t>
    </rPh>
    <rPh sb="10" eb="12">
      <t>ジュウジ</t>
    </rPh>
    <rPh sb="12" eb="13">
      <t>カイ</t>
    </rPh>
    <phoneticPr fontId="3"/>
  </si>
  <si>
    <t>地方独立行政法人長崎市立病院機構</t>
    <rPh sb="0" eb="2">
      <t>チホウ</t>
    </rPh>
    <rPh sb="2" eb="4">
      <t>ドクリツ</t>
    </rPh>
    <rPh sb="4" eb="6">
      <t>ギョウセイ</t>
    </rPh>
    <rPh sb="6" eb="8">
      <t>ホウジン</t>
    </rPh>
    <rPh sb="8" eb="10">
      <t>ナガサキ</t>
    </rPh>
    <rPh sb="10" eb="12">
      <t>シリツ</t>
    </rPh>
    <rPh sb="12" eb="14">
      <t>ビョウイン</t>
    </rPh>
    <rPh sb="14" eb="16">
      <t>キコウ</t>
    </rPh>
    <phoneticPr fontId="3"/>
  </si>
  <si>
    <t>赤木コーセイ株式会社</t>
    <rPh sb="0" eb="2">
      <t>アカギ</t>
    </rPh>
    <rPh sb="6" eb="10">
      <t>カブシキガイシャ</t>
    </rPh>
    <phoneticPr fontId="3"/>
  </si>
  <si>
    <t>医療法人清潮会</t>
    <rPh sb="0" eb="2">
      <t>イリョウ</t>
    </rPh>
    <rPh sb="2" eb="4">
      <t>ホウジン</t>
    </rPh>
    <rPh sb="4" eb="7">
      <t>セイチョウカイ</t>
    </rPh>
    <phoneticPr fontId="3"/>
  </si>
  <si>
    <t>株式会社ツジデン　大村事業所</t>
    <rPh sb="0" eb="4">
      <t>カブシキガイシャ</t>
    </rPh>
    <rPh sb="9" eb="11">
      <t>オオムラ</t>
    </rPh>
    <rPh sb="11" eb="14">
      <t>ジギョウショ</t>
    </rPh>
    <phoneticPr fontId="3"/>
  </si>
  <si>
    <t>株式会社シーヴイテック九州</t>
    <rPh sb="0" eb="2">
      <t>カブシキ</t>
    </rPh>
    <rPh sb="2" eb="4">
      <t>カイシャ</t>
    </rPh>
    <rPh sb="11" eb="13">
      <t>キュウシュウ</t>
    </rPh>
    <phoneticPr fontId="3"/>
  </si>
  <si>
    <t>九州電力送配電株式会社</t>
    <rPh sb="0" eb="2">
      <t>キュウシュウ</t>
    </rPh>
    <rPh sb="2" eb="4">
      <t>デンリョク</t>
    </rPh>
    <rPh sb="4" eb="5">
      <t>ソウ</t>
    </rPh>
    <rPh sb="5" eb="7">
      <t>ハイデン</t>
    </rPh>
    <rPh sb="7" eb="11">
      <t>カブシキガイシャ</t>
    </rPh>
    <phoneticPr fontId="3"/>
  </si>
  <si>
    <t>三宝商事株式会社</t>
    <rPh sb="0" eb="1">
      <t>サン</t>
    </rPh>
    <rPh sb="1" eb="2">
      <t>タカラ</t>
    </rPh>
    <rPh sb="2" eb="4">
      <t>ショウジ</t>
    </rPh>
    <rPh sb="4" eb="8">
      <t>カブシキガイシャ</t>
    </rPh>
    <phoneticPr fontId="3"/>
  </si>
  <si>
    <t>株式会社十八親和銀行</t>
    <rPh sb="0" eb="4">
      <t>カブシキガイシャ</t>
    </rPh>
    <rPh sb="4" eb="6">
      <t>ジュウハチ</t>
    </rPh>
    <rPh sb="6" eb="8">
      <t>シンワ</t>
    </rPh>
    <rPh sb="8" eb="10">
      <t>ギンコウ</t>
    </rPh>
    <phoneticPr fontId="3"/>
  </si>
  <si>
    <t>長崎ブロイラー産業株式会社</t>
    <rPh sb="9" eb="13">
      <t>カブシキカイシャ</t>
    </rPh>
    <phoneticPr fontId="3"/>
  </si>
  <si>
    <t>株式会社長崎中発</t>
    <rPh sb="0" eb="4">
      <t>カブシキガイシャ</t>
    </rPh>
    <rPh sb="4" eb="6">
      <t>ナガサキ</t>
    </rPh>
    <rPh sb="6" eb="8">
      <t>チュウハツ</t>
    </rPh>
    <phoneticPr fontId="3"/>
  </si>
  <si>
    <t>大村市玖島１丁目２５</t>
    <rPh sb="0" eb="3">
      <t>オオムラシ</t>
    </rPh>
    <rPh sb="3" eb="5">
      <t>クシマ</t>
    </rPh>
    <rPh sb="6" eb="8">
      <t>チョウメ</t>
    </rPh>
    <phoneticPr fontId="3"/>
  </si>
  <si>
    <t>南島原市西有家町里坊９６－２</t>
    <rPh sb="0" eb="1">
      <t>ミナミ</t>
    </rPh>
    <rPh sb="1" eb="4">
      <t>シマバラシ</t>
    </rPh>
    <rPh sb="4" eb="8">
      <t>ニシアリエチョウ</t>
    </rPh>
    <rPh sb="8" eb="9">
      <t>サト</t>
    </rPh>
    <rPh sb="9" eb="10">
      <t>ボウ</t>
    </rPh>
    <phoneticPr fontId="3"/>
  </si>
  <si>
    <t>長崎市尾上町３－１</t>
    <rPh sb="0" eb="3">
      <t>ナガサキシ</t>
    </rPh>
    <rPh sb="3" eb="6">
      <t>オノウエマチ</t>
    </rPh>
    <phoneticPr fontId="3"/>
  </si>
  <si>
    <t>大村市雄ヶ原町１３２４－２</t>
    <rPh sb="0" eb="3">
      <t>オオムラシ</t>
    </rPh>
    <rPh sb="3" eb="4">
      <t>オ</t>
    </rPh>
    <rPh sb="5" eb="6">
      <t>ハラ</t>
    </rPh>
    <rPh sb="6" eb="7">
      <t>チョウ</t>
    </rPh>
    <phoneticPr fontId="3"/>
  </si>
  <si>
    <t>大村市黒丸町１０３５</t>
    <rPh sb="0" eb="3">
      <t>オオムラシ</t>
    </rPh>
    <rPh sb="3" eb="6">
      <t>クロマルマチ</t>
    </rPh>
    <phoneticPr fontId="3"/>
  </si>
  <si>
    <t>大村市今津町１０</t>
    <rPh sb="0" eb="3">
      <t>オオムラシ</t>
    </rPh>
    <rPh sb="3" eb="6">
      <t>イマヅマチ</t>
    </rPh>
    <phoneticPr fontId="3"/>
  </si>
  <si>
    <t>広島県広島市東区二葉の里三丁目３－１</t>
    <rPh sb="0" eb="3">
      <t>ヒロシマケン</t>
    </rPh>
    <rPh sb="3" eb="6">
      <t>ヒロシマシ</t>
    </rPh>
    <rPh sb="6" eb="8">
      <t>ヒガシク</t>
    </rPh>
    <rPh sb="8" eb="10">
      <t>フタバ</t>
    </rPh>
    <rPh sb="11" eb="12">
      <t>サト</t>
    </rPh>
    <rPh sb="12" eb="15">
      <t>サンチョウメ</t>
    </rPh>
    <phoneticPr fontId="3"/>
  </si>
  <si>
    <t>福岡市博多区博多駅東２丁目１０－１　第１福岡ビルＳ館４Ｆ</t>
    <rPh sb="0" eb="3">
      <t>フクオカシ</t>
    </rPh>
    <rPh sb="3" eb="6">
      <t>ハカタク</t>
    </rPh>
    <rPh sb="6" eb="8">
      <t>ハカタ</t>
    </rPh>
    <rPh sb="8" eb="9">
      <t>エキ</t>
    </rPh>
    <rPh sb="9" eb="10">
      <t>ヒガシ</t>
    </rPh>
    <rPh sb="11" eb="13">
      <t>チョウメ</t>
    </rPh>
    <rPh sb="18" eb="19">
      <t>ダイ</t>
    </rPh>
    <rPh sb="20" eb="22">
      <t>フクオカ</t>
    </rPh>
    <rPh sb="25" eb="26">
      <t>カン</t>
    </rPh>
    <phoneticPr fontId="3"/>
  </si>
  <si>
    <t>福岡県北九州市小倉北区魚町２－６－１０　　７F</t>
    <rPh sb="0" eb="3">
      <t>フクオカケン</t>
    </rPh>
    <rPh sb="3" eb="7">
      <t>キタキュウシュウシ</t>
    </rPh>
    <rPh sb="7" eb="11">
      <t>コクラキタク</t>
    </rPh>
    <rPh sb="11" eb="13">
      <t>ウオマチ</t>
    </rPh>
    <phoneticPr fontId="3"/>
  </si>
  <si>
    <t>大村市富の原1-1557-1</t>
    <rPh sb="0" eb="2">
      <t>オオムラ</t>
    </rPh>
    <rPh sb="2" eb="3">
      <t>シ</t>
    </rPh>
    <rPh sb="3" eb="4">
      <t>トミ</t>
    </rPh>
    <rPh sb="5" eb="6">
      <t>ハラ</t>
    </rPh>
    <phoneticPr fontId="3"/>
  </si>
  <si>
    <t>東京都港区芝浦３丁目１番２１号　msb tamachi 田町ステーションタワーs ９階</t>
    <rPh sb="0" eb="3">
      <t>トウキョウト</t>
    </rPh>
    <rPh sb="3" eb="5">
      <t>ミナトク</t>
    </rPh>
    <rPh sb="5" eb="7">
      <t>シバウラ</t>
    </rPh>
    <rPh sb="8" eb="10">
      <t>チョウメ</t>
    </rPh>
    <rPh sb="11" eb="12">
      <t>バン</t>
    </rPh>
    <rPh sb="14" eb="15">
      <t>ゴウ</t>
    </rPh>
    <rPh sb="28" eb="30">
      <t>タマチ</t>
    </rPh>
    <rPh sb="42" eb="43">
      <t>カイ</t>
    </rPh>
    <phoneticPr fontId="3"/>
  </si>
  <si>
    <t>福岡県大野城市山田５丁目３－１</t>
    <rPh sb="0" eb="3">
      <t>フクオカケン</t>
    </rPh>
    <rPh sb="3" eb="7">
      <t>オオノジョウシ</t>
    </rPh>
    <rPh sb="7" eb="9">
      <t>ヤマダ</t>
    </rPh>
    <rPh sb="10" eb="12">
      <t>チョウメ</t>
    </rPh>
    <phoneticPr fontId="3"/>
  </si>
  <si>
    <t>東京都品川区大崎1-11-2　ゲートシティ大崎イーストタワー7Ｆ</t>
    <rPh sb="0" eb="3">
      <t>トウキョウト</t>
    </rPh>
    <rPh sb="3" eb="6">
      <t>シナガワク</t>
    </rPh>
    <rPh sb="6" eb="8">
      <t>オオサキ</t>
    </rPh>
    <rPh sb="21" eb="23">
      <t>オオサキ</t>
    </rPh>
    <phoneticPr fontId="3"/>
  </si>
  <si>
    <t>福岡県福岡市中央区渡辺通２丁目１－８２</t>
    <rPh sb="0" eb="3">
      <t>フクオカケン</t>
    </rPh>
    <rPh sb="3" eb="6">
      <t>フクオカシ</t>
    </rPh>
    <rPh sb="6" eb="9">
      <t>チュウオウク</t>
    </rPh>
    <rPh sb="9" eb="12">
      <t>ワタナベドオリ</t>
    </rPh>
    <rPh sb="13" eb="15">
      <t>チョウメ</t>
    </rPh>
    <phoneticPr fontId="3"/>
  </si>
  <si>
    <t>福岡県糟屋郡久山町大字久原字松浦160</t>
    <rPh sb="0" eb="3">
      <t>フクオカケン</t>
    </rPh>
    <rPh sb="3" eb="4">
      <t>カス</t>
    </rPh>
    <rPh sb="4" eb="5">
      <t>ヤ</t>
    </rPh>
    <rPh sb="5" eb="6">
      <t>コオリ</t>
    </rPh>
    <rPh sb="6" eb="8">
      <t>クヤマ</t>
    </rPh>
    <rPh sb="8" eb="9">
      <t>マチ</t>
    </rPh>
    <rPh sb="9" eb="10">
      <t>オオ</t>
    </rPh>
    <rPh sb="10" eb="11">
      <t>ジ</t>
    </rPh>
    <rPh sb="11" eb="13">
      <t>クバラ</t>
    </rPh>
    <rPh sb="13" eb="14">
      <t>ジ</t>
    </rPh>
    <rPh sb="14" eb="16">
      <t>マツウラ</t>
    </rPh>
    <phoneticPr fontId="3"/>
  </si>
  <si>
    <t>諫早市福田町１２５０</t>
    <rPh sb="0" eb="3">
      <t>イサハヤシ</t>
    </rPh>
    <rPh sb="3" eb="6">
      <t>フクダマチ</t>
    </rPh>
    <phoneticPr fontId="3"/>
  </si>
  <si>
    <t>長崎県佐世保市島地町１０−１７</t>
  </si>
  <si>
    <t xml:space="preserve">長崎県佐世保市白南風町９番２号 </t>
  </si>
  <si>
    <t>佐世保市立神町１番地</t>
    <rPh sb="8" eb="10">
      <t>バンチ</t>
    </rPh>
    <phoneticPr fontId="3"/>
  </si>
  <si>
    <t>島原市下川尻町72番地76</t>
    <rPh sb="0" eb="2">
      <t>シマバラ</t>
    </rPh>
    <rPh sb="2" eb="3">
      <t>シ</t>
    </rPh>
    <rPh sb="3" eb="7">
      <t>シモカワシリマチ</t>
    </rPh>
    <rPh sb="9" eb="11">
      <t>バンチ</t>
    </rPh>
    <phoneticPr fontId="3"/>
  </si>
  <si>
    <t>佐世保市三川内新町1-1</t>
    <rPh sb="0" eb="4">
      <t>サセボシ</t>
    </rPh>
    <rPh sb="4" eb="5">
      <t>ミ</t>
    </rPh>
    <rPh sb="5" eb="7">
      <t>カワウチ</t>
    </rPh>
    <rPh sb="7" eb="9">
      <t>シンマチ</t>
    </rPh>
    <phoneticPr fontId="3"/>
  </si>
  <si>
    <t>福岡県福岡市博多区下川端町3番1号　下川端再開発ビル11階</t>
    <rPh sb="0" eb="2">
      <t>フクオカ</t>
    </rPh>
    <rPh sb="2" eb="3">
      <t>ケン</t>
    </rPh>
    <rPh sb="3" eb="5">
      <t>フクオカ</t>
    </rPh>
    <rPh sb="5" eb="6">
      <t>シ</t>
    </rPh>
    <rPh sb="6" eb="8">
      <t>ハカタ</t>
    </rPh>
    <rPh sb="8" eb="9">
      <t>ク</t>
    </rPh>
    <rPh sb="9" eb="10">
      <t>シモ</t>
    </rPh>
    <rPh sb="10" eb="13">
      <t>カワバタチョウ</t>
    </rPh>
    <rPh sb="14" eb="15">
      <t>バン</t>
    </rPh>
    <rPh sb="16" eb="17">
      <t>ゴウ</t>
    </rPh>
    <rPh sb="18" eb="19">
      <t>シタ</t>
    </rPh>
    <rPh sb="19" eb="21">
      <t>カワバタ</t>
    </rPh>
    <rPh sb="21" eb="22">
      <t>サイ</t>
    </rPh>
    <rPh sb="22" eb="24">
      <t>カイハツ</t>
    </rPh>
    <rPh sb="28" eb="29">
      <t>カイ</t>
    </rPh>
    <phoneticPr fontId="3"/>
  </si>
  <si>
    <t>島原市弁天町2-7355</t>
    <rPh sb="0" eb="3">
      <t>シマバラシ</t>
    </rPh>
    <rPh sb="3" eb="6">
      <t>ベンテンマチ</t>
    </rPh>
    <phoneticPr fontId="3"/>
  </si>
  <si>
    <t>松浦市今福町北免1642番地12</t>
    <rPh sb="0" eb="2">
      <t>マツウラ</t>
    </rPh>
    <rPh sb="2" eb="3">
      <t>シ</t>
    </rPh>
    <rPh sb="3" eb="6">
      <t>イマフクチョウ</t>
    </rPh>
    <rPh sb="6" eb="7">
      <t>キタ</t>
    </rPh>
    <rPh sb="7" eb="8">
      <t>メン</t>
    </rPh>
    <rPh sb="12" eb="14">
      <t>バンチ</t>
    </rPh>
    <phoneticPr fontId="3"/>
  </si>
  <si>
    <t>福岡県朝倉市一木１１４８－１</t>
    <rPh sb="0" eb="2">
      <t>フクオカ</t>
    </rPh>
    <rPh sb="2" eb="3">
      <t>ケン</t>
    </rPh>
    <rPh sb="3" eb="5">
      <t>アサクラ</t>
    </rPh>
    <rPh sb="5" eb="6">
      <t>シ</t>
    </rPh>
    <rPh sb="6" eb="7">
      <t>ヒト</t>
    </rPh>
    <rPh sb="7" eb="8">
      <t>ギ</t>
    </rPh>
    <phoneticPr fontId="3"/>
  </si>
  <si>
    <t>福岡県福岡市中央区長浜３丁目１１－３　福岡市鮮魚市場会館９０１号</t>
    <rPh sb="0" eb="3">
      <t>フクオカケン</t>
    </rPh>
    <rPh sb="3" eb="6">
      <t>フクオカシ</t>
    </rPh>
    <rPh sb="6" eb="9">
      <t>チュウオウク</t>
    </rPh>
    <rPh sb="9" eb="11">
      <t>ナガハマ</t>
    </rPh>
    <rPh sb="12" eb="14">
      <t>チョウメ</t>
    </rPh>
    <rPh sb="19" eb="22">
      <t>フクオカシ</t>
    </rPh>
    <rPh sb="22" eb="24">
      <t>センギョ</t>
    </rPh>
    <rPh sb="24" eb="26">
      <t>イチバ</t>
    </rPh>
    <rPh sb="26" eb="28">
      <t>カイカン</t>
    </rPh>
    <rPh sb="31" eb="32">
      <t>ゴウ</t>
    </rPh>
    <phoneticPr fontId="3"/>
  </si>
  <si>
    <t>島原市有明町大三東戊７６１</t>
    <rPh sb="0" eb="3">
      <t>シマバラシ</t>
    </rPh>
    <rPh sb="3" eb="6">
      <t>アリアケチョウ</t>
    </rPh>
    <rPh sb="6" eb="7">
      <t>オオ</t>
    </rPh>
    <rPh sb="7" eb="8">
      <t>ミ</t>
    </rPh>
    <rPh sb="8" eb="9">
      <t>ヒガシ</t>
    </rPh>
    <rPh sb="9" eb="10">
      <t>ボ</t>
    </rPh>
    <phoneticPr fontId="3"/>
  </si>
  <si>
    <t>長崎市飽の浦町1-1</t>
    <rPh sb="0" eb="3">
      <t>ナガサキシ</t>
    </rPh>
    <rPh sb="3" eb="4">
      <t>ア</t>
    </rPh>
    <rPh sb="5" eb="6">
      <t>ウラ</t>
    </rPh>
    <rPh sb="6" eb="7">
      <t>マチ</t>
    </rPh>
    <phoneticPr fontId="3"/>
  </si>
  <si>
    <t>長崎市中里町２１７８番地</t>
    <rPh sb="0" eb="3">
      <t>ナガサキシ</t>
    </rPh>
    <rPh sb="3" eb="6">
      <t>ナカサトチョウ</t>
    </rPh>
    <rPh sb="10" eb="12">
      <t>バンチ</t>
    </rPh>
    <phoneticPr fontId="3"/>
  </si>
  <si>
    <t>佐世保市大和町１５番地</t>
    <rPh sb="0" eb="4">
      <t>サセボシ</t>
    </rPh>
    <rPh sb="4" eb="7">
      <t>ヤマトマチ</t>
    </rPh>
    <rPh sb="9" eb="11">
      <t>バンチ</t>
    </rPh>
    <phoneticPr fontId="3"/>
  </si>
  <si>
    <t>諫早市栗面町１７４番地１</t>
    <rPh sb="0" eb="3">
      <t>イサハヤシ</t>
    </rPh>
    <rPh sb="3" eb="6">
      <t>クレモチョウ</t>
    </rPh>
    <rPh sb="9" eb="11">
      <t>バンチ</t>
    </rPh>
    <phoneticPr fontId="3"/>
  </si>
  <si>
    <t>島原市萩原２丁目５１９２番地１</t>
    <rPh sb="0" eb="3">
      <t>シマバラシ</t>
    </rPh>
    <rPh sb="3" eb="5">
      <t>ハギワラ</t>
    </rPh>
    <rPh sb="6" eb="8">
      <t>チョウメ</t>
    </rPh>
    <rPh sb="12" eb="14">
      <t>バンチ</t>
    </rPh>
    <phoneticPr fontId="3"/>
  </si>
  <si>
    <t>佐世保市小佐々町黒石３３２番地１</t>
    <rPh sb="0" eb="3">
      <t>サセボ</t>
    </rPh>
    <rPh sb="3" eb="4">
      <t>シ</t>
    </rPh>
    <rPh sb="4" eb="7">
      <t>コサザ</t>
    </rPh>
    <rPh sb="7" eb="8">
      <t>マチ</t>
    </rPh>
    <rPh sb="8" eb="10">
      <t>クロイシ</t>
    </rPh>
    <rPh sb="13" eb="15">
      <t>バンチ</t>
    </rPh>
    <phoneticPr fontId="3"/>
  </si>
  <si>
    <t>福岡県福岡市中央区渡辺通２丁目１－８２</t>
    <rPh sb="0" eb="3">
      <t>フクオカケン</t>
    </rPh>
    <rPh sb="3" eb="6">
      <t>フクオカシ</t>
    </rPh>
    <rPh sb="6" eb="9">
      <t>チュウオウク</t>
    </rPh>
    <rPh sb="9" eb="11">
      <t>ワタナベ</t>
    </rPh>
    <rPh sb="11" eb="12">
      <t>ドオリ</t>
    </rPh>
    <rPh sb="13" eb="15">
      <t>チョウメ</t>
    </rPh>
    <phoneticPr fontId="3"/>
  </si>
  <si>
    <t>群馬県高崎市栄町１番１号</t>
    <rPh sb="0" eb="3">
      <t>グンマケン</t>
    </rPh>
    <rPh sb="3" eb="6">
      <t>タカサキシ</t>
    </rPh>
    <rPh sb="6" eb="8">
      <t>サカエマチ</t>
    </rPh>
    <rPh sb="9" eb="10">
      <t>バン</t>
    </rPh>
    <rPh sb="11" eb="12">
      <t>ゴウ</t>
    </rPh>
    <phoneticPr fontId="3"/>
  </si>
  <si>
    <t>長崎市魚の町４－１</t>
    <rPh sb="3" eb="4">
      <t>ウオ</t>
    </rPh>
    <rPh sb="5" eb="6">
      <t>マチ</t>
    </rPh>
    <phoneticPr fontId="3"/>
  </si>
  <si>
    <t>R4～R6</t>
    <phoneticPr fontId="3"/>
  </si>
  <si>
    <t>省エネ（節電、ごみ減量、省エネ機器の導入、次世代自動車の導入）
再エネ（自治体新電力会社「(株)ながさきサステナエナジー」からの庁舎への再エネ電力の供給、太陽光発電設備の設置等）</t>
    <phoneticPr fontId="3"/>
  </si>
  <si>
    <t>株式会社ヤマダデンキ</t>
    <phoneticPr fontId="3"/>
  </si>
  <si>
    <t>-</t>
    <phoneticPr fontId="3"/>
  </si>
  <si>
    <t>水産物の販売</t>
    <rPh sb="0" eb="3">
      <t>スイサンブツ</t>
    </rPh>
    <rPh sb="4" eb="6">
      <t>ハンバイ</t>
    </rPh>
    <phoneticPr fontId="3"/>
  </si>
  <si>
    <t>長崎市五島町２番２７号</t>
    <rPh sb="0" eb="3">
      <t>ナガサキシ</t>
    </rPh>
    <rPh sb="3" eb="6">
      <t>ゴトウマチ</t>
    </rPh>
    <phoneticPr fontId="3"/>
  </si>
  <si>
    <t>・事務所の昼休みの消灯・空調設備の調整等
・デマンド装置の設置（一部の部署：冷凍工場等）によるピークシフトの実践
・夏季クールビズ、冬季ウォームビズの実施</t>
    <phoneticPr fontId="3"/>
  </si>
  <si>
    <t>福岡県福岡市東区香椎浜2丁目8-30</t>
    <phoneticPr fontId="3"/>
  </si>
  <si>
    <t>総合スーパー及び食品スーパー、ホームセンター、専門店等を長崎県下36事業所にて展開</t>
    <phoneticPr fontId="3"/>
  </si>
  <si>
    <t>１機器運転状況の適正化（チェックリストを用いた運用実施）
２省エネ機器への更新（冷蔵ケース、冷凍機、空調機）
３冷蔵ケースの棚下照明LED化</t>
    <phoneticPr fontId="3"/>
  </si>
  <si>
    <t>東彼杵郡波佐見町折敷瀬郷９２５番地１</t>
    <phoneticPr fontId="3"/>
  </si>
  <si>
    <t>デジタルカメラ製造業</t>
    <phoneticPr fontId="3"/>
  </si>
  <si>
    <t>・環境保証実行委員会年２回の開催（省エネ目標の達成及び達成状況の確認）
・GCM分科会（グリーンコストマネジメント）年４回開催（省エネ施策の立案及び達成状況の確認）
・日常エネルギー管理の徹底
（季節・気温に応じた設定変更、COPの高い装置への切り替え運転）
・エネルギー使用効率分析及び検証（エアー及び冷熱源）</t>
    <phoneticPr fontId="3"/>
  </si>
  <si>
    <t>長崎県内にドラッグストア48店舗を展開</t>
    <phoneticPr fontId="3"/>
  </si>
  <si>
    <t>・各店舗における空調・照明についての管理ルールを周知し、エネルギー使用量の削減に取り組む。
・商品の仕分けや配送に使用する物流資材としてリサイクル材を用いた台車を導入
・年数経過店舗および新規出店店舗への省エネ対応の設備什器導入</t>
    <phoneticPr fontId="3"/>
  </si>
  <si>
    <t>長崎県松浦市調川町下免851番地11</t>
    <phoneticPr fontId="3"/>
  </si>
  <si>
    <t>自動車のエアバッグ用クッションの製造・販売</t>
    <phoneticPr fontId="3"/>
  </si>
  <si>
    <t>不要なエアドライヤーの稼働停止（電力量削減）
不要なチリングユニットの稼働停止（電力量削減）
不使用エリアの照明設備の消灯（電力量削減）
工場内のエア配管及び蒸気配管の接続部の点検・補修（エネルギーロス削減）</t>
    <phoneticPr fontId="3"/>
  </si>
  <si>
    <t>長崎県長崎市深堀町一丁目2番地1</t>
    <phoneticPr fontId="3"/>
  </si>
  <si>
    <t>産業用機械設備の設計、製造</t>
    <phoneticPr fontId="3"/>
  </si>
  <si>
    <t>1．工場内事務所等の蛍光灯全129器具をLED化した。
2．ショットブラスト場の天井水銀灯全6灯をLED化した。
3．全工場天井HID灯290灯のLED化に向け、情報収集のため代表的な箇所の天井灯4灯×２列をLED化した。</t>
    <phoneticPr fontId="3"/>
  </si>
  <si>
    <t>長崎県大村市雄ケ原町147-48</t>
    <phoneticPr fontId="3"/>
  </si>
  <si>
    <t>自動車用ばねを製造しトヨタ、ダイハツ等に出荷</t>
    <phoneticPr fontId="3"/>
  </si>
  <si>
    <t>工場照明LED化
休日不要電源OFF
熱源設備保温
コンプレッサー更新</t>
    <phoneticPr fontId="3"/>
  </si>
  <si>
    <t>長崎県長崎市出島町11-13</t>
    <phoneticPr fontId="3"/>
  </si>
  <si>
    <t>情報通信業</t>
    <phoneticPr fontId="3"/>
  </si>
  <si>
    <t>東京都港区海岸一丁目7番1号</t>
    <phoneticPr fontId="3"/>
  </si>
  <si>
    <t>電気通信業</t>
    <phoneticPr fontId="3"/>
  </si>
  <si>
    <t>エネルギー効率の高い設備への更新と新設の推進
・環境保全に関する社員啓発活動の実施(Eラーニング等）
・基地局で使用している90%以上の電力使用量で再生可能エネルギーを使用</t>
    <phoneticPr fontId="3"/>
  </si>
  <si>
    <t>諫早市高来町東平原970</t>
    <phoneticPr fontId="3"/>
  </si>
  <si>
    <t>半導体（光、高周波デバイス）製造業</t>
    <phoneticPr fontId="3"/>
  </si>
  <si>
    <t>24年度より九州電力より購入するすべての電力を非化石エネルギーとしました（再エネECO極）。これにより温室効果ガスの排出量がゼロとなりました。25年度も継続中です。</t>
    <phoneticPr fontId="3"/>
  </si>
  <si>
    <t>長崎市布巻町１６５－１</t>
    <phoneticPr fontId="3"/>
  </si>
  <si>
    <t>精神科病院、介護老人保健施設を運営</t>
    <phoneticPr fontId="3"/>
  </si>
  <si>
    <t>クールビズ・ウォームビズの実施
昼休みの消灯
「デコ活」の推進</t>
    <phoneticPr fontId="3"/>
  </si>
  <si>
    <t>・島原市地球温暖化対策実行計画（事務事業編）の推進
・省エネ法管理標準及び夏季冬季の節電</t>
    <phoneticPr fontId="3"/>
  </si>
  <si>
    <t>神奈川県川崎市中原区木月住吉町1</t>
    <phoneticPr fontId="3"/>
  </si>
  <si>
    <t>一般病院ほか</t>
    <phoneticPr fontId="3"/>
  </si>
  <si>
    <t>・冷温水一次ポンプのインバータ化
・照明のLED化
・換気扇ほか設備機器の不要時停止、OA機器等は節電モードの活用</t>
    <phoneticPr fontId="3"/>
  </si>
  <si>
    <t>病院</t>
    <rPh sb="0" eb="2">
      <t>ビョウイン</t>
    </rPh>
    <phoneticPr fontId="3"/>
  </si>
  <si>
    <t>・大型機器のこまめな運転操作
・大型機器から小型機器への分散化
・高効率機器への更新</t>
    <phoneticPr fontId="3"/>
  </si>
  <si>
    <t>長崎市文教町１－１４</t>
    <phoneticPr fontId="3"/>
  </si>
  <si>
    <t>省エネルギータイプの空調機器の導入。
ＬＥＤ照明器具への更新。
教職員へ省エネ推進活動の周知徹底を図る。</t>
    <phoneticPr fontId="3"/>
  </si>
  <si>
    <t>大学</t>
    <rPh sb="0" eb="2">
      <t>ダイガク</t>
    </rPh>
    <phoneticPr fontId="3"/>
  </si>
  <si>
    <t>ＪＡ全農くみあい飼料株式会社</t>
    <rPh sb="2" eb="4">
      <t>ゼンノウ</t>
    </rPh>
    <rPh sb="8" eb="9">
      <t>シ</t>
    </rPh>
    <rPh sb="9" eb="10">
      <t>リョウ</t>
    </rPh>
    <rPh sb="10" eb="14">
      <t>カブシキガイシャ</t>
    </rPh>
    <phoneticPr fontId="3"/>
  </si>
  <si>
    <t>長崎県佐世保市干尽町36番地</t>
    <phoneticPr fontId="3"/>
  </si>
  <si>
    <t>鶏・豚・牛　配合飼料製造</t>
    <phoneticPr fontId="3"/>
  </si>
  <si>
    <t>・製造工程搬送能力向上
・エア漏れ、蒸気漏れの早期補修
・製造加工条件改善</t>
    <phoneticPr fontId="3"/>
  </si>
  <si>
    <t>冷凍食品の製造</t>
    <phoneticPr fontId="3"/>
  </si>
  <si>
    <t>佐世保市八幡町１－１０</t>
    <rPh sb="0" eb="4">
      <t>サセボシ</t>
    </rPh>
    <rPh sb="4" eb="7">
      <t>ヤハタマチ</t>
    </rPh>
    <phoneticPr fontId="3"/>
  </si>
  <si>
    <t>主に以下の4項目に取り組み、その進捗管理を佐世保市環境マネジメントシステムで行い、継続的に改善を図った。
①建築物における省エネルギー対策の徹底、②再生可能エネルギー等の最大限の導入・活用、③公用車における排出削減、④その他の取り組み（食品ロス削減、プラスチックごみの再生利用を推進する等）</t>
    <phoneticPr fontId="3"/>
  </si>
  <si>
    <t>省エネルギー化、再生可能エネルギー等の導入、省資源化、二酸化炭素の吸収源の増進、職員による環境マネジメント、市民に対する意識啓発</t>
    <phoneticPr fontId="3"/>
  </si>
  <si>
    <t>全庁において省エネ運動の実施や省エネルギー設備、電気自動車への更新を図るなど、電気使用量及び車両等の燃料使用量の削減に努めた</t>
    <phoneticPr fontId="3"/>
  </si>
  <si>
    <t>冷暖房温度等、電気使用管理の徹底。
公用車のエコカーへの更新等。</t>
    <phoneticPr fontId="3"/>
  </si>
  <si>
    <t>電気使用量の削減、燃料使用量の削減、省資源の徹底、市民及び職員の意識啓発、再エネ100％CO2ゼロプランへの切替</t>
    <phoneticPr fontId="3"/>
  </si>
  <si>
    <t>・地球温暖化対策実行計画（事務事業編）の策定
・太陽光発電設備等（PPA）の導入
・空調、照明等の改修（高効率機器の導入）
・夏季及び冬季における節電強化（クールビズ、ウォームビズ）
・スマートムーブの実施</t>
    <phoneticPr fontId="3"/>
  </si>
  <si>
    <t>夏季及び冬季におけるクールビズ・ウォームビズの推進、また、全庁において照明・パソコン等のこまめな節電を行った。</t>
    <phoneticPr fontId="3"/>
  </si>
  <si>
    <t>宿泊ホテル</t>
    <rPh sb="0" eb="2">
      <t>シュクハク</t>
    </rPh>
    <phoneticPr fontId="3"/>
  </si>
  <si>
    <t>シリコンウェーハの製造販売</t>
    <rPh sb="9" eb="11">
      <t>セイゾウ</t>
    </rPh>
    <rPh sb="11" eb="13">
      <t>ハンバイ</t>
    </rPh>
    <phoneticPr fontId="3"/>
  </si>
  <si>
    <t>・空調設備、厨房設備等について継続的に更新した。
・全社員が日常業務から節電に努めている。</t>
    <phoneticPr fontId="3"/>
  </si>
  <si>
    <t>天然調味料の製造、加工および販売</t>
    <rPh sb="0" eb="5">
      <t>テンネンチョウミリョウ</t>
    </rPh>
    <rPh sb="6" eb="8">
      <t>セイゾウ</t>
    </rPh>
    <rPh sb="9" eb="11">
      <t>カコウ</t>
    </rPh>
    <rPh sb="14" eb="16">
      <t>ハンバイ</t>
    </rPh>
    <phoneticPr fontId="3"/>
  </si>
  <si>
    <t>滋賀県大津市月輪1丁目４－６</t>
    <rPh sb="0" eb="6">
      <t>シガケンオオツシ</t>
    </rPh>
    <rPh sb="6" eb="8">
      <t>ツキワ</t>
    </rPh>
    <rPh sb="9" eb="11">
      <t>チョウメ</t>
    </rPh>
    <phoneticPr fontId="3"/>
  </si>
  <si>
    <t>特殊鋼の リング鍛造及び熱処理、加工</t>
    <phoneticPr fontId="3"/>
  </si>
  <si>
    <t>耐火物原料の製造、販売</t>
    <phoneticPr fontId="3"/>
  </si>
  <si>
    <t>1、各ﾛｰﾀﾘｰｷﾙﾝの煉瓦を巻き替えた。
2、ﾁｭｰﾌﾞﾐﾙの運転、電気ﾋｰﾀｰ乾燥器を夜間運転にて実施。
3、電気ﾋｰﾀｰ乾燥器に断熱材を巻き放散熱を削減した。</t>
    <phoneticPr fontId="3"/>
  </si>
  <si>
    <t>防衛省海上 自衛 隊基地施設</t>
    <phoneticPr fontId="3"/>
  </si>
  <si>
    <t>防衛省海上 自衛隊基地施設</t>
    <phoneticPr fontId="3"/>
  </si>
  <si>
    <t>総合小売業</t>
    <phoneticPr fontId="3"/>
  </si>
  <si>
    <t>1.食品冷凍機の更新
2.パッケージエアコンの更新
3.照明器具・誘導灯の更新（LED化）</t>
    <phoneticPr fontId="3"/>
  </si>
  <si>
    <t>通信事業、スマートライフ事業、その他の事業</t>
    <phoneticPr fontId="3"/>
  </si>
  <si>
    <t>■自社事業活動での温室効果ガス排出量を2030年までに実質ゼロ「カーボンニュートラル」達成に向けた取組み（また、自社のみならず、お客さま・パートナー企業とともに社会全体のカーボンニュートラルに貢献するために、カーボンニュートラルに向けた取組み「カボニュー」を推進）
・ネットワークの省電力化・再生可能エネルギーの導入・IOWNなどのイノベーションの開発</t>
    <phoneticPr fontId="3"/>
  </si>
  <si>
    <t>佐世保市大塔町８－２</t>
    <rPh sb="0" eb="4">
      <t>サセボシ</t>
    </rPh>
    <rPh sb="4" eb="7">
      <t>ダイトウチョウ</t>
    </rPh>
    <phoneticPr fontId="3"/>
  </si>
  <si>
    <t>食品スーパーを中心に物販小売店舗を県内54事業所展開(R7年6月末現在)</t>
    <phoneticPr fontId="3"/>
  </si>
  <si>
    <t>①	照明の照度調整とタイマー調整・冷設の温度設定を見直した。
②	積極的に改装を行ない、省エネ設備を導入した。
③	太陽光パネルを積極的に設置した。</t>
    <phoneticPr fontId="3"/>
  </si>
  <si>
    <t>ホテル、病院、店舗へリネン用品の提供</t>
    <phoneticPr fontId="3"/>
  </si>
  <si>
    <t>圧縮空気配管を改良し、ｺﾝﾌﾟﾚｯｻｰの高回転時間を削減。
昨年に続き非化石発電の㈱日本テクノと契約。
地下水（22℃）を使用した水冷クーラーを増設。</t>
    <phoneticPr fontId="3"/>
  </si>
  <si>
    <t>パン製造から販売、九州ー円に展開</t>
    <rPh sb="2" eb="4">
      <t>セイゾウ</t>
    </rPh>
    <rPh sb="6" eb="8">
      <t>ハンバイ</t>
    </rPh>
    <rPh sb="9" eb="11">
      <t>キュウシュウ</t>
    </rPh>
    <rPh sb="12" eb="13">
      <t>エン</t>
    </rPh>
    <rPh sb="14" eb="16">
      <t>テンカイ</t>
    </rPh>
    <phoneticPr fontId="3"/>
  </si>
  <si>
    <t>食品 。日用品スーパー として長崎県内に 10店舗 を展開</t>
    <phoneticPr fontId="3"/>
  </si>
  <si>
    <t>コンビニエンスストア事業の展開</t>
    <phoneticPr fontId="3"/>
  </si>
  <si>
    <t>①廃熱の回収：フラッシュ蒸気や高温排水から廃熱回収を行い温水装置の給水予熱にて燃料費の削減を行った。
②産業廃棄物の熱エネルギー化：エネルギーを持つ産業廃棄物を固形燃料化し、ボイラーなどに利用した。
③軽油からバイオ燃料への置き換え：工場で使用している一部のトラックやエンジンフォークリフトの燃料として、軽油からバイオ燃料へ置き換えた。
④重油からバイオ重油への置き換え：工場で使用しているボイラーの燃料の一部を、重油からバイオ重油へ置き換えた。</t>
    <rPh sb="1" eb="3">
      <t>ハイネツ</t>
    </rPh>
    <rPh sb="4" eb="6">
      <t>カイシュウ</t>
    </rPh>
    <rPh sb="12" eb="14">
      <t>ジョウキ</t>
    </rPh>
    <rPh sb="15" eb="19">
      <t>コウオンハイスイ</t>
    </rPh>
    <rPh sb="21" eb="25">
      <t>ハイネツカイシュウ</t>
    </rPh>
    <rPh sb="26" eb="27">
      <t>オコナ</t>
    </rPh>
    <rPh sb="28" eb="32">
      <t>オンスイソウチ</t>
    </rPh>
    <rPh sb="33" eb="35">
      <t>キュウスイ</t>
    </rPh>
    <rPh sb="35" eb="37">
      <t>ヨネツ</t>
    </rPh>
    <rPh sb="39" eb="42">
      <t>ネンリョウヒ</t>
    </rPh>
    <rPh sb="43" eb="45">
      <t>サクゲン</t>
    </rPh>
    <rPh sb="46" eb="47">
      <t>オコナ</t>
    </rPh>
    <rPh sb="52" eb="57">
      <t>サンギョウハイキブツ</t>
    </rPh>
    <rPh sb="58" eb="59">
      <t>ネツ</t>
    </rPh>
    <rPh sb="64" eb="65">
      <t>カ</t>
    </rPh>
    <rPh sb="72" eb="73">
      <t>モ</t>
    </rPh>
    <rPh sb="74" eb="79">
      <t>サンギョウハイキブツ</t>
    </rPh>
    <rPh sb="80" eb="85">
      <t>コケイネンリョウカ</t>
    </rPh>
    <rPh sb="94" eb="96">
      <t>リヨウ</t>
    </rPh>
    <rPh sb="101" eb="103">
      <t>ケイユ</t>
    </rPh>
    <rPh sb="108" eb="110">
      <t>ネンリョウ</t>
    </rPh>
    <rPh sb="112" eb="113">
      <t>オ</t>
    </rPh>
    <rPh sb="114" eb="115">
      <t>カ</t>
    </rPh>
    <rPh sb="117" eb="119">
      <t>コウジョウ</t>
    </rPh>
    <rPh sb="120" eb="122">
      <t>シヨウ</t>
    </rPh>
    <rPh sb="126" eb="128">
      <t>イチブ</t>
    </rPh>
    <rPh sb="146" eb="148">
      <t>ネンリョウ</t>
    </rPh>
    <rPh sb="152" eb="154">
      <t>ケイユ</t>
    </rPh>
    <rPh sb="159" eb="161">
      <t>ネンリョウ</t>
    </rPh>
    <rPh sb="162" eb="163">
      <t>オ</t>
    </rPh>
    <rPh sb="164" eb="165">
      <t>カ</t>
    </rPh>
    <rPh sb="170" eb="172">
      <t>ジュウユ</t>
    </rPh>
    <rPh sb="177" eb="179">
      <t>ジュウユ</t>
    </rPh>
    <rPh sb="181" eb="182">
      <t>オ</t>
    </rPh>
    <rPh sb="183" eb="184">
      <t>カ</t>
    </rPh>
    <rPh sb="186" eb="188">
      <t>コウジョウ</t>
    </rPh>
    <rPh sb="189" eb="191">
      <t>シヨウ</t>
    </rPh>
    <rPh sb="200" eb="202">
      <t>ネンリョウ</t>
    </rPh>
    <rPh sb="203" eb="205">
      <t>イチブ</t>
    </rPh>
    <rPh sb="207" eb="209">
      <t>ジュウユ</t>
    </rPh>
    <rPh sb="214" eb="216">
      <t>ジュウユ</t>
    </rPh>
    <rPh sb="217" eb="218">
      <t>オ</t>
    </rPh>
    <rPh sb="219" eb="220">
      <t>カ</t>
    </rPh>
    <phoneticPr fontId="3"/>
  </si>
  <si>
    <t>東京都港区赤坂一丁目11番30号</t>
    <rPh sb="0" eb="7">
      <t>トウキョウトミナトクアカサカ</t>
    </rPh>
    <rPh sb="7" eb="10">
      <t>イッチョウメ</t>
    </rPh>
    <rPh sb="12" eb="13">
      <t>バン</t>
    </rPh>
    <rPh sb="15" eb="16">
      <t>ゴウ</t>
    </rPh>
    <phoneticPr fontId="3"/>
  </si>
  <si>
    <t>一般機械器具製造業</t>
    <phoneticPr fontId="3"/>
  </si>
  <si>
    <t>削減目標を達成するために講じた措置</t>
    <phoneticPr fontId="3"/>
  </si>
  <si>
    <t>長崎県内に百貨店1店、事務所と商品センター、サロン5店展開</t>
    <phoneticPr fontId="3"/>
  </si>
  <si>
    <t>店内照明のＬＥＤへの改修
空調機のタイムスケジュール管理による間欠運転
自販機の省エネ設定及び取替</t>
    <phoneticPr fontId="3"/>
  </si>
  <si>
    <t>飲食：23店舗　アミューズメント：4店舗</t>
    <phoneticPr fontId="3"/>
  </si>
  <si>
    <t>・省エネの意識付け</t>
    <phoneticPr fontId="3"/>
  </si>
  <si>
    <t>事業の概要	フランチャイズチェーンとしてコンビニエンスストア事業を展開</t>
    <phoneticPr fontId="3"/>
  </si>
  <si>
    <t>①空調機や什器のフィルター清掃
②新店、改装店に対する複合冷凍機、店内調光設備の導入
③店舗あて環境教育リーフレットによる省エネ教育実施
④太陽光発電設備による再生可能エネルギー（電力）の供給</t>
    <phoneticPr fontId="3"/>
  </si>
  <si>
    <t>福岡県糟屋郡新宮町緑ケ浜３丁目１－１</t>
    <rPh sb="0" eb="6">
      <t>フクオカケンカスヤグン</t>
    </rPh>
    <rPh sb="6" eb="9">
      <t>シンミヤチョウ</t>
    </rPh>
    <rPh sb="9" eb="12">
      <t>ミドリガハマ</t>
    </rPh>
    <rPh sb="13" eb="15">
      <t>チョウメ</t>
    </rPh>
    <phoneticPr fontId="3"/>
  </si>
  <si>
    <t>長崎・佐世保・(熊本県)七城・久留米の４工場にてパンを製造。
県内の長崎工場と佐世保工場の２工場分をまとめて報告します。</t>
    <phoneticPr fontId="3"/>
  </si>
  <si>
    <t>・工場内温度管理の徹底
（夏季：製造部門２６℃・事務部門２８℃、冬季２０℃。断熱対策強化）
・省エネルギータイプの照明設備の導入（ＬＥＤ化等）</t>
    <phoneticPr fontId="3"/>
  </si>
  <si>
    <t>スーパーマーケット</t>
    <phoneticPr fontId="3"/>
  </si>
  <si>
    <t>コンビニエンスストア「ローソン」のフランチャイズチェーン展開</t>
    <phoneticPr fontId="3"/>
  </si>
  <si>
    <t>【既存店】一定年数を経過した空調機、冷凍機を高効率な機器へ順次入替実施
【新店】LED照明（店内、看板）、CO2冷媒要冷・冷蔵システムを標準設備導入
店舗での「省エネ10か条」（フィルター清掃・適正温度管理等）の促進</t>
    <phoneticPr fontId="3"/>
  </si>
  <si>
    <t>一般貨物運送事業者として県下に４事業所を展開</t>
    <rPh sb="0" eb="9">
      <t>イッパンカモツウンソウジギョウシャ</t>
    </rPh>
    <rPh sb="12" eb="14">
      <t>ケンカ</t>
    </rPh>
    <rPh sb="16" eb="19">
      <t>ジギョウショ</t>
    </rPh>
    <rPh sb="20" eb="22">
      <t>テンカイ</t>
    </rPh>
    <phoneticPr fontId="3"/>
  </si>
  <si>
    <t>・新長期車両の導入
・青果輸送の業務見直し</t>
    <rPh sb="1" eb="4">
      <t>シンチョウキ</t>
    </rPh>
    <rPh sb="4" eb="6">
      <t>シャリョウ</t>
    </rPh>
    <rPh sb="7" eb="9">
      <t>ドウニュウ</t>
    </rPh>
    <rPh sb="11" eb="13">
      <t>セイカ</t>
    </rPh>
    <rPh sb="13" eb="15">
      <t>ユソウ</t>
    </rPh>
    <rPh sb="16" eb="20">
      <t>ギョウムミナオ</t>
    </rPh>
    <phoneticPr fontId="3"/>
  </si>
  <si>
    <t>東京都品川区大崎２－１１－１</t>
    <rPh sb="0" eb="8">
      <t>トウキョウトシナガワクオオサキ</t>
    </rPh>
    <phoneticPr fontId="3"/>
  </si>
  <si>
    <t>フォトマスク基板、各種耐熱部材製造</t>
    <phoneticPr fontId="3"/>
  </si>
  <si>
    <r>
      <rPr>
        <sz val="11"/>
        <rFont val="Segoe UI Symbol"/>
        <family val="3"/>
      </rPr>
      <t>➀</t>
    </r>
    <r>
      <rPr>
        <sz val="11"/>
        <rFont val="BIZ UDゴシック"/>
        <family val="3"/>
        <charset val="128"/>
      </rPr>
      <t>設備導入・更新時に省エネ機器を採用</t>
    </r>
    <r>
      <rPr>
        <sz val="11"/>
        <rFont val="Calibri"/>
        <family val="3"/>
      </rPr>
      <t xml:space="preserve">
</t>
    </r>
    <r>
      <rPr>
        <sz val="11"/>
        <rFont val="Segoe UI Symbol"/>
        <family val="3"/>
      </rPr>
      <t>②</t>
    </r>
    <r>
      <rPr>
        <sz val="11"/>
        <rFont val="BIZ UDゴシック"/>
        <family val="3"/>
        <charset val="128"/>
      </rPr>
      <t>照明の</t>
    </r>
    <r>
      <rPr>
        <sz val="11"/>
        <rFont val="Calibri"/>
        <family val="3"/>
      </rPr>
      <t>LED</t>
    </r>
    <r>
      <rPr>
        <sz val="11"/>
        <rFont val="BIZ UDゴシック"/>
        <family val="3"/>
        <charset val="128"/>
      </rPr>
      <t>化</t>
    </r>
    <r>
      <rPr>
        <sz val="11"/>
        <rFont val="Calibri"/>
        <family val="3"/>
      </rPr>
      <t xml:space="preserve">
</t>
    </r>
    <r>
      <rPr>
        <sz val="11"/>
        <rFont val="Segoe UI Symbol"/>
        <family val="3"/>
      </rPr>
      <t>③</t>
    </r>
    <r>
      <rPr>
        <sz val="11"/>
        <rFont val="BIZ UDゴシック"/>
        <family val="3"/>
        <charset val="128"/>
      </rPr>
      <t>稼働時間見直しによるエネルギー使用量削減</t>
    </r>
    <r>
      <rPr>
        <sz val="11"/>
        <rFont val="Calibri"/>
        <family val="3"/>
      </rPr>
      <t xml:space="preserve">
</t>
    </r>
    <r>
      <rPr>
        <sz val="11"/>
        <rFont val="Segoe UI Symbol"/>
        <family val="3"/>
      </rPr>
      <t>④</t>
    </r>
    <r>
      <rPr>
        <sz val="11"/>
        <rFont val="BIZ UDゴシック"/>
        <family val="3"/>
        <charset val="128"/>
      </rPr>
      <t>炉詰め量</t>
    </r>
    <r>
      <rPr>
        <sz val="11"/>
        <rFont val="Calibri"/>
        <family val="3"/>
      </rPr>
      <t>UP</t>
    </r>
    <r>
      <rPr>
        <sz val="11"/>
        <rFont val="BIZ UDゴシック"/>
        <family val="3"/>
        <charset val="128"/>
      </rPr>
      <t>に伴うエネルギー使用量削減</t>
    </r>
    <phoneticPr fontId="3"/>
  </si>
  <si>
    <t>乗合バス及び貸切バスによる旅客輸送</t>
    <phoneticPr fontId="3"/>
  </si>
  <si>
    <t>・エアコンの温度を夏季は28℃、冬季は20℃に設定
・デジタコのデータを用いたエコドライブ指導強化
・施設照明のLED化</t>
    <phoneticPr fontId="3"/>
  </si>
  <si>
    <t>艦艇・商船修繕、機械の製造</t>
    <phoneticPr fontId="3"/>
  </si>
  <si>
    <t>・不要時、不要箇所の照明消灯の厳守
・空調（冷暖房）の温度管理及び運転時間厳守
・旧型設備の省エネ機器への更新（空調、その他）</t>
    <phoneticPr fontId="3"/>
  </si>
  <si>
    <t>島原半島を中心に運輸業を展開</t>
    <rPh sb="0" eb="4">
      <t>シマバラハントウ</t>
    </rPh>
    <rPh sb="5" eb="7">
      <t>チュウシン</t>
    </rPh>
    <rPh sb="8" eb="11">
      <t>ウンユギョウ</t>
    </rPh>
    <rPh sb="12" eb="14">
      <t>テンカイ</t>
    </rPh>
    <phoneticPr fontId="3"/>
  </si>
  <si>
    <t>・冷暖房の温度管理の徹底、節電の徹底
・器具、設備等の交換時は、省エネタイプの器具へ取替える
・エコドライブの推進</t>
    <rPh sb="1" eb="4">
      <t>レイダンボウ</t>
    </rPh>
    <rPh sb="5" eb="9">
      <t>オンドカンリ</t>
    </rPh>
    <rPh sb="10" eb="12">
      <t>テッテイ</t>
    </rPh>
    <rPh sb="13" eb="15">
      <t>セツデン</t>
    </rPh>
    <rPh sb="16" eb="18">
      <t>テッテイ</t>
    </rPh>
    <rPh sb="55" eb="57">
      <t>スイシン</t>
    </rPh>
    <phoneticPr fontId="3"/>
  </si>
  <si>
    <t>石英ｶﾞﾗｽの製造</t>
    <phoneticPr fontId="3"/>
  </si>
  <si>
    <t>①室内冷暖房管理
②照明器具更新（LED化）
③製造方法最適化による使用電力削減</t>
    <phoneticPr fontId="3"/>
  </si>
  <si>
    <t>長崎県内をエリアとして無店舗 。店舗業態による商品供給</t>
    <phoneticPr fontId="3"/>
  </si>
  <si>
    <t>半導体の製造</t>
    <phoneticPr fontId="3"/>
  </si>
  <si>
    <t>塩および化成品の製造</t>
    <phoneticPr fontId="3"/>
  </si>
  <si>
    <t>福岡市博多区博多駅前中央街１－１新幹線博多ビル５Ｆ</t>
    <rPh sb="0" eb="10">
      <t>フクオカシハカタクハカタエキマエ</t>
    </rPh>
    <rPh sb="10" eb="12">
      <t>チュウオウ</t>
    </rPh>
    <rPh sb="12" eb="13">
      <t>ガイ</t>
    </rPh>
    <rPh sb="16" eb="21">
      <t>シンカンセンハカタ</t>
    </rPh>
    <phoneticPr fontId="3"/>
  </si>
  <si>
    <t>高圧ガスの製造、販売で全国展開</t>
    <rPh sb="0" eb="2">
      <t>コウアツ</t>
    </rPh>
    <rPh sb="5" eb="7">
      <t>セイゾウ</t>
    </rPh>
    <rPh sb="8" eb="10">
      <t>ハンバイ</t>
    </rPh>
    <rPh sb="11" eb="15">
      <t>ゼンコクテンカイ</t>
    </rPh>
    <phoneticPr fontId="3"/>
  </si>
  <si>
    <t>定期修繕による設備の性能維持
客先稼働率に応じた生産運転調整</t>
    <rPh sb="0" eb="4">
      <t>テイキシュウゼン</t>
    </rPh>
    <rPh sb="15" eb="17">
      <t>キャクサキ</t>
    </rPh>
    <rPh sb="17" eb="20">
      <t>カドウリツ</t>
    </rPh>
    <rPh sb="21" eb="22">
      <t>オウ</t>
    </rPh>
    <rPh sb="24" eb="30">
      <t>セイサンウンテンチョウセイ</t>
    </rPh>
    <phoneticPr fontId="3"/>
  </si>
  <si>
    <t>一般電力会社への電力供給</t>
    <phoneticPr fontId="3"/>
  </si>
  <si>
    <t>東京都中央区京橋三丁目1番1号東京スクエアガーデン</t>
    <rPh sb="0" eb="8">
      <t>トウキョウトチュウオウクキョウバシ</t>
    </rPh>
    <rPh sb="8" eb="11">
      <t>サンチョウメ</t>
    </rPh>
    <rPh sb="12" eb="13">
      <t>バン</t>
    </rPh>
    <rPh sb="14" eb="15">
      <t>ゴウ</t>
    </rPh>
    <rPh sb="15" eb="17">
      <t>トウキョウ</t>
    </rPh>
    <phoneticPr fontId="3"/>
  </si>
  <si>
    <t>電器機械器具製造業 として展開</t>
    <phoneticPr fontId="3"/>
  </si>
  <si>
    <t>東京都目黒区東が丘２丁目５番２１号</t>
    <rPh sb="0" eb="3">
      <t>トウキョウト</t>
    </rPh>
    <rPh sb="3" eb="5">
      <t>メグロ</t>
    </rPh>
    <rPh sb="5" eb="6">
      <t>ク</t>
    </rPh>
    <rPh sb="6" eb="9">
      <t>ヒガシガオカ</t>
    </rPh>
    <rPh sb="13" eb="14">
      <t>バン</t>
    </rPh>
    <rPh sb="16" eb="17">
      <t>ゴウ</t>
    </rPh>
    <phoneticPr fontId="3"/>
  </si>
  <si>
    <t>全国140病院を１つとして運営する独立行政法人</t>
    <phoneticPr fontId="3"/>
  </si>
  <si>
    <t>東京都港区虎ノ門二丁目10番1号</t>
    <phoneticPr fontId="3"/>
  </si>
  <si>
    <t>1. 国家備蓄石油（原油及び石油ガス）の貯蔵・受け払い及び国家備蓄設備・施設の管理を行うこと。
2. 1.に関連して、石油の取得及び譲渡しを行うこと。
3. 石油の備蓄の増強に必要な資金の貸付け並びに石油の備蓄の増強に必要な設備等の設置に必要な資金の出資及び貸付けを行うこと。　他</t>
    <phoneticPr fontId="3"/>
  </si>
  <si>
    <t>・基地の操業で使用する設備(燃料：A重油)の厳格な運転管理
・執務室の室温管理の徹底（夏期28℃、冬季20℃）
・執務室の昼休み照明消灯
・パソコン、コピー機などOA機器の省エネモード設定等、日々の節電活動</t>
    <phoneticPr fontId="3"/>
  </si>
  <si>
    <t>特別地方公共団体（一部事務組合）として、病院・診療所を設置・運営。</t>
    <phoneticPr fontId="3"/>
  </si>
  <si>
    <t>路線バス事業</t>
    <rPh sb="0" eb="2">
      <t>ロセン</t>
    </rPh>
    <rPh sb="4" eb="6">
      <t>ジギョウ</t>
    </rPh>
    <phoneticPr fontId="3"/>
  </si>
  <si>
    <t>・更新機器は特になし
・冷房設定温度28℃、こまめな消灯等により削減を図った
・ココウオーク給水加圧ポンプ１基更新</t>
    <rPh sb="1" eb="3">
      <t>コウシン</t>
    </rPh>
    <rPh sb="3" eb="5">
      <t>キキ</t>
    </rPh>
    <rPh sb="6" eb="7">
      <t>トク</t>
    </rPh>
    <rPh sb="12" eb="14">
      <t>レイボウ</t>
    </rPh>
    <rPh sb="14" eb="16">
      <t>セッテイ</t>
    </rPh>
    <rPh sb="16" eb="18">
      <t>オンド</t>
    </rPh>
    <rPh sb="26" eb="28">
      <t>ショウトウ</t>
    </rPh>
    <rPh sb="28" eb="29">
      <t>トウ</t>
    </rPh>
    <rPh sb="32" eb="34">
      <t>サクゲン</t>
    </rPh>
    <rPh sb="35" eb="36">
      <t>ハカ</t>
    </rPh>
    <rPh sb="46" eb="48">
      <t>キュウスイ</t>
    </rPh>
    <rPh sb="48" eb="50">
      <t>カアツ</t>
    </rPh>
    <rPh sb="54" eb="55">
      <t>キ</t>
    </rPh>
    <rPh sb="55" eb="57">
      <t>コウシン</t>
    </rPh>
    <phoneticPr fontId="3"/>
  </si>
  <si>
    <t>長崎市新地町３番１７号</t>
    <rPh sb="0" eb="3">
      <t>ナガサキシ</t>
    </rPh>
    <rPh sb="3" eb="6">
      <t>シンチマチ</t>
    </rPh>
    <rPh sb="7" eb="8">
      <t>バン</t>
    </rPh>
    <rPh sb="10" eb="11">
      <t>ゴウ</t>
    </rPh>
    <phoneticPr fontId="3"/>
  </si>
  <si>
    <t>水産氷の製造販売・魚の冷凍、冷蔵保管</t>
    <phoneticPr fontId="3"/>
  </si>
  <si>
    <t>大阪府大阪市北区梅田２－４－９</t>
    <rPh sb="0" eb="10">
      <t>オオサカフオオサカシキタクウメダ</t>
    </rPh>
    <phoneticPr fontId="3"/>
  </si>
  <si>
    <t>食品加工品製造工場 として事業を展開</t>
    <phoneticPr fontId="3"/>
  </si>
  <si>
    <t>熊本県菊池郡菊陽町大字原水4000番地1</t>
    <phoneticPr fontId="3"/>
  </si>
  <si>
    <t>青森県上北郡おいらせ町松原二丁目132-35</t>
    <phoneticPr fontId="3"/>
  </si>
  <si>
    <t>食肉処理を長崎県内では2工場で展開</t>
    <phoneticPr fontId="3"/>
  </si>
  <si>
    <t xml:space="preserve">・CO²フリー電力（非化石電力）への転換																			
・バケットリフト更新：軽油（化石エネルギー）からバッテリー式（非化石電力）への転換																			
・冷蔵庫用冷凍機や変圧器更新時に高効率機を選択（冷蔵庫15KW3台、11KW1台、変圧器4台875KVA）																			</t>
    <phoneticPr fontId="3"/>
  </si>
  <si>
    <t xml:space="preserve">東京都千代田区大手町二丁目 3 番 1 号 </t>
    <phoneticPr fontId="2"/>
  </si>
  <si>
    <t>郵便業務、銀行窓口業務、保険窓口業務、印紙の売りさばき、地方公共団 体からの受託業務、前記以外の銀行業、生命保険業及び損害保険業の代理 業務、国内・国際物流業、不動産業、物販業など</t>
    <phoneticPr fontId="3"/>
  </si>
  <si>
    <t>昼休憩時の照明消灯、空調の温度管理（夏季28℃・冬季18℃）、
電源機器の未使用時電源オフ、コピー機の省エネモード設定、
2アップ3ダウンの励行によるエレベータ使用頻度の低減、
ペーパーレス化の推進。</t>
    <phoneticPr fontId="3"/>
  </si>
  <si>
    <t>ホテル及びテナント貸室業</t>
    <phoneticPr fontId="3"/>
  </si>
  <si>
    <t>・通路照明を一部ＬＥＤへ更新。
・デマンド監視を強化し、ピークカットと節電協力を指示した。</t>
    <phoneticPr fontId="3"/>
  </si>
  <si>
    <t>テーマパーク</t>
    <phoneticPr fontId="3"/>
  </si>
  <si>
    <t>非化石エネルギーの割合が高い電気を一部調達している。
エネルギー消費効率が優れた設備（ポンプモーター、熱交換器）を更新した。</t>
    <phoneticPr fontId="3"/>
  </si>
  <si>
    <t>佐世保ハ ウステンボス地区熱供給事業</t>
    <phoneticPr fontId="3"/>
  </si>
  <si>
    <t>公務（ごみ処分業）</t>
    <phoneticPr fontId="3"/>
  </si>
  <si>
    <t>・ごみ処理運転の効率化、エネルギー使用量の把握と削減
・重機等への燃料変更の本格化（軽油→バイオディーゼル）
・クールビズ導入、施設見学者等へのごみの減量化の案内、広報活動</t>
    <phoneticPr fontId="3"/>
  </si>
  <si>
    <t>スーパーマーケットの展開</t>
    <phoneticPr fontId="3"/>
  </si>
  <si>
    <t>総合機器メーカとして県内 5事業所</t>
    <phoneticPr fontId="3"/>
  </si>
  <si>
    <t>西彼杵郡時津町浜田郷５１７－７</t>
    <rPh sb="0" eb="7">
      <t>ニシソノギグントギツチョウ</t>
    </rPh>
    <rPh sb="7" eb="10">
      <t>ハマダゴウ</t>
    </rPh>
    <phoneticPr fontId="3"/>
  </si>
  <si>
    <t>産業用の各種電気機械 を製造</t>
    <rPh sb="13" eb="14">
      <t>ゾウ</t>
    </rPh>
    <phoneticPr fontId="3"/>
  </si>
  <si>
    <t>東京都千代田区岩本町３－１０－１</t>
    <phoneticPr fontId="3"/>
  </si>
  <si>
    <t>CVSのフランチャイズ事業として長崎県内に43店舗を展開
その他、パン製造業の物流拠点として1営業所、パンの製造小売店としてベーカリー1店舗を展開</t>
    <phoneticPr fontId="3"/>
  </si>
  <si>
    <t>訓練及び生活</t>
    <phoneticPr fontId="3"/>
  </si>
  <si>
    <t>・事務室等退室時の電灯及び空調設備のスイッチOFFの徹底
・ＬＥＤ照明器具への更新
・昼休みの消灯、廊下等の照明の間引き</t>
    <phoneticPr fontId="3"/>
  </si>
  <si>
    <t>半導体シリコンウェハーの研磨再生事業</t>
    <phoneticPr fontId="3"/>
  </si>
  <si>
    <t>生産数減により排出量の削減となった。</t>
    <phoneticPr fontId="3"/>
  </si>
  <si>
    <t>東彼杵郡川棚町百津郷39番地</t>
    <rPh sb="13" eb="14">
      <t>チ</t>
    </rPh>
    <phoneticPr fontId="3"/>
  </si>
  <si>
    <t>諫早市永昌東町 24番 1号</t>
    <phoneticPr fontId="3"/>
  </si>
  <si>
    <t>一般病院</t>
    <phoneticPr fontId="3"/>
  </si>
  <si>
    <t>佐世保市平瀬町９番地３</t>
    <phoneticPr fontId="3"/>
  </si>
  <si>
    <t>病院</t>
    <phoneticPr fontId="3"/>
  </si>
  <si>
    <t>空調の抑制に努めた。</t>
    <phoneticPr fontId="3"/>
  </si>
  <si>
    <t>製造業</t>
    <phoneticPr fontId="3"/>
  </si>
  <si>
    <t>生産設備運転管理改善
照明設備使用管理
空調機等運転管理</t>
    <phoneticPr fontId="3"/>
  </si>
  <si>
    <t>長崎市虹が丘町 1番 1号</t>
    <phoneticPr fontId="3"/>
  </si>
  <si>
    <t>患者第一主義の基本理念のもと精神科病院、急性期病院、宿泊型 自立訓練
所等を地域展開する</t>
    <phoneticPr fontId="3"/>
  </si>
  <si>
    <t>R4～R6</t>
    <phoneticPr fontId="3"/>
  </si>
  <si>
    <t>フルーツゼリーの製造</t>
    <phoneticPr fontId="3"/>
  </si>
  <si>
    <t>作業場などの照明器具更新、人感センサーを追加
屋外蒸気配管保温材取付、冷凍機サイクリック制御導入
廃熱回収導入準備</t>
    <phoneticPr fontId="3"/>
  </si>
  <si>
    <t>地域支援病院・リハビリテーション病院・介護老人保健施設　他</t>
    <phoneticPr fontId="3"/>
  </si>
  <si>
    <t>長崎県央地区の農業協同組合</t>
    <phoneticPr fontId="3"/>
  </si>
  <si>
    <t>外来、入院、診療</t>
    <phoneticPr fontId="3"/>
  </si>
  <si>
    <t>島原雲仙地区の農業協同組合</t>
    <phoneticPr fontId="3"/>
  </si>
  <si>
    <t>平戸市田平町深月免110-5</t>
    <phoneticPr fontId="3"/>
  </si>
  <si>
    <t>四輪車・二輪車・産業機器のアルミ部品製造</t>
    <phoneticPr fontId="3"/>
  </si>
  <si>
    <t>R6～R8</t>
    <phoneticPr fontId="3"/>
  </si>
  <si>
    <t>設備メンテナンスによるエネルギー使用量抑制の為の維持管理</t>
    <phoneticPr fontId="3"/>
  </si>
  <si>
    <t>大村市雄ヶ原町1313-168</t>
    <phoneticPr fontId="3"/>
  </si>
  <si>
    <t>液晶フィルム研究・開発・製造</t>
    <phoneticPr fontId="3"/>
  </si>
  <si>
    <t xml:space="preserve">自動車用無段変速機（CVT）の金属ベルトの製造・販売 </t>
    <phoneticPr fontId="3"/>
  </si>
  <si>
    <t>電力供給事業</t>
    <phoneticPr fontId="3"/>
  </si>
  <si>
    <t>R5～R9</t>
    <phoneticPr fontId="3"/>
  </si>
  <si>
    <t>パチンコ：9店舗</t>
    <phoneticPr fontId="3"/>
  </si>
  <si>
    <t>・省エネ意識付け
・高効率設備への更新
・閉鎖店舗の影響あり</t>
    <phoneticPr fontId="3"/>
  </si>
  <si>
    <t>長崎市を中心に本店他 101店舗展開</t>
    <phoneticPr fontId="3"/>
  </si>
  <si>
    <t>諌早市栄田町21番22号</t>
    <phoneticPr fontId="3"/>
  </si>
  <si>
    <t>肉用鶏の処理・加工および鶏肉製品の販売</t>
    <phoneticPr fontId="3"/>
  </si>
  <si>
    <t>１．省エネ機器への更新（空調設備等）
２．「省エネ伴走支援」の活用継続
３．夏場の室外機等への散水による機器の負荷軽減
４．エネルギー管理規定等の更新</t>
    <phoneticPr fontId="3"/>
  </si>
  <si>
    <t>家電・情報家電等の販売及び住まいに関する商品販売を長崎県内21店舗を展開</t>
    <phoneticPr fontId="3"/>
  </si>
  <si>
    <t>新店舗出店時の高効率型照明（LED）等の使用
・デマンド監視装置導入による使用電力量削減</t>
    <rPh sb="20" eb="22">
      <t>シヨウ</t>
    </rPh>
    <rPh sb="41" eb="42">
      <t>リョウ</t>
    </rPh>
    <rPh sb="42" eb="44">
      <t>サクゲン</t>
    </rPh>
    <phoneticPr fontId="3"/>
  </si>
  <si>
    <t>アルコール製造業</t>
    <phoneticPr fontId="3"/>
  </si>
  <si>
    <t>・A重油からLNGへ燃料を転換したことによるC02排出量の削減
・ボイラエコノマイザ高効率化への更新によるLNG使用量削減
・ボイラ給気温度上昇によるLNG使用量削
・蒸留塔からの排熱を利用した給水温度上昇によるLNG使用量削減</t>
    <rPh sb="59" eb="61">
      <t>サクゲン</t>
    </rPh>
    <rPh sb="111" eb="112">
      <t>リョウ</t>
    </rPh>
    <rPh sb="112" eb="114">
      <t>サクゲン</t>
    </rPh>
    <phoneticPr fontId="3"/>
  </si>
  <si>
    <t>デマンドコントローラーによるエネルギー管理、運用管理
営業時間外の節電強化</t>
    <rPh sb="25" eb="26">
      <t>リ</t>
    </rPh>
    <phoneticPr fontId="3"/>
  </si>
  <si>
    <t>生産設備運転管理改善
照明設備使用管理
空調機等運転管理</t>
    <phoneticPr fontId="3"/>
  </si>
  <si>
    <t>製造業</t>
    <rPh sb="0" eb="3">
      <t>セイゾウギョウ</t>
    </rPh>
    <phoneticPr fontId="3"/>
  </si>
  <si>
    <t>諫早市貝津町 1769‐ 1</t>
    <phoneticPr fontId="3"/>
  </si>
  <si>
    <t>諫早市貝津町 1769‐ 1</t>
    <phoneticPr fontId="3"/>
  </si>
  <si>
    <t>有田工業株式会社（めっき部門）</t>
    <rPh sb="0" eb="2">
      <t>アリタ</t>
    </rPh>
    <rPh sb="2" eb="4">
      <t>コウギョウ</t>
    </rPh>
    <rPh sb="4" eb="6">
      <t>カブシキ</t>
    </rPh>
    <rPh sb="6" eb="8">
      <t>カイシャ</t>
    </rPh>
    <rPh sb="12" eb="14">
      <t>ブモン</t>
    </rPh>
    <phoneticPr fontId="3"/>
  </si>
  <si>
    <t>有田工業株式会社（塗装部門）</t>
    <rPh sb="0" eb="2">
      <t>アリタ</t>
    </rPh>
    <rPh sb="2" eb="4">
      <t>コウギョウ</t>
    </rPh>
    <rPh sb="4" eb="6">
      <t>カブシキ</t>
    </rPh>
    <rPh sb="6" eb="8">
      <t>カイシャ</t>
    </rPh>
    <rPh sb="9" eb="13">
      <t>トソウブモン</t>
    </rPh>
    <phoneticPr fontId="3"/>
  </si>
  <si>
    <t>電力供給事業</t>
    <phoneticPr fontId="3"/>
  </si>
  <si>
    <t>フッ素樹脂加工メーカー</t>
    <phoneticPr fontId="3"/>
  </si>
  <si>
    <t>高効率空調機への更新
・空調機運用時間、設定温度見直し
・省エネ型照明への更新</t>
    <rPh sb="9" eb="10">
      <t>シン</t>
    </rPh>
    <rPh sb="25" eb="26">
      <t>ナオ</t>
    </rPh>
    <phoneticPr fontId="3"/>
  </si>
  <si>
    <t>東京都 中央 区銀座 六丁 目 15番 1号</t>
    <phoneticPr fontId="3"/>
  </si>
  <si>
    <t>ハム・ソーセージ製造</t>
    <phoneticPr fontId="3"/>
  </si>
  <si>
    <t>夏場の室外機への散水実施による危機への負荷軽減
ISO14001活動による環境負荷軽減活動の推進</t>
    <rPh sb="22" eb="23">
      <t>ゲン</t>
    </rPh>
    <phoneticPr fontId="3"/>
  </si>
  <si>
    <t>災害救護業務 他
血液事業
一般病院
保健医療</t>
    <rPh sb="7" eb="8">
      <t>ホカ</t>
    </rPh>
    <rPh sb="9" eb="13">
      <t>ケツエキジギョウ</t>
    </rPh>
    <rPh sb="14" eb="18">
      <t>イッパンビョウイン</t>
    </rPh>
    <rPh sb="19" eb="23">
      <t>ホケンイリョウ</t>
    </rPh>
    <phoneticPr fontId="3"/>
  </si>
  <si>
    <t>・機器や設備の更新に際し、省エネや高効率で稼働する機種の導入</t>
    <phoneticPr fontId="3"/>
  </si>
  <si>
    <t>・外気温に合わせた、空調熱源設備の温度設定
・空調機の清掃・フィルター交換や高効率機種への更新による省電力化
・LED 電球の積極導入
・照明の間引き点灯
・空調機器をガス式から電気式に更新したことによる都市ガス使用量の減</t>
    <phoneticPr fontId="3"/>
  </si>
  <si>
    <t>・クールビズ、ウォームビズの活用
・空調設定温度の管理
・長時間退出時の照明、冷暖房停止</t>
    <phoneticPr fontId="3"/>
  </si>
  <si>
    <t>・冷暖房の温度設定を管理(夏
期 28℃、冬期 20℃)
・LED 照明器具への更新、必要に応じた間引き消灯の徹底
・電子機器類の省電力モード設定</t>
    <phoneticPr fontId="3"/>
  </si>
  <si>
    <t>・エアコンの温度調節
・時間外診療の縮減による節電
・こまめな消灯</t>
    <phoneticPr fontId="3"/>
  </si>
  <si>
    <t>・エアコンのフィルター清掃と設定温度の適正設定、適正使用
・執務時間外の消灯</t>
    <phoneticPr fontId="3"/>
  </si>
  <si>
    <t xml:space="preserve">・空調機の設定温度制限設定及び消し忘れタイマー設定の実施
・職員動線箇所の冷房を設定温度25℃～28℃、暖房を17℃～20℃に設定
</t>
    <rPh sb="1" eb="4">
      <t>クウチョウキ</t>
    </rPh>
    <rPh sb="5" eb="7">
      <t>セッテイ</t>
    </rPh>
    <rPh sb="7" eb="9">
      <t>オンド</t>
    </rPh>
    <rPh sb="9" eb="11">
      <t>セイゲン</t>
    </rPh>
    <rPh sb="11" eb="13">
      <t>セッテイ</t>
    </rPh>
    <rPh sb="13" eb="14">
      <t>オヨ</t>
    </rPh>
    <rPh sb="15" eb="16">
      <t>ケ</t>
    </rPh>
    <rPh sb="17" eb="18">
      <t>ワス</t>
    </rPh>
    <rPh sb="23" eb="25">
      <t>セッテイ</t>
    </rPh>
    <rPh sb="26" eb="28">
      <t>ジッシ</t>
    </rPh>
    <rPh sb="30" eb="31">
      <t>ショク</t>
    </rPh>
    <rPh sb="31" eb="32">
      <t>イン</t>
    </rPh>
    <rPh sb="32" eb="34">
      <t>ドウセン</t>
    </rPh>
    <rPh sb="34" eb="36">
      <t>カショ</t>
    </rPh>
    <rPh sb="37" eb="39">
      <t>レイボウ</t>
    </rPh>
    <rPh sb="40" eb="42">
      <t>セッテイ</t>
    </rPh>
    <rPh sb="42" eb="44">
      <t>オンド</t>
    </rPh>
    <rPh sb="52" eb="54">
      <t>ダンボウ</t>
    </rPh>
    <rPh sb="63" eb="65">
      <t>セッテイ</t>
    </rPh>
    <phoneticPr fontId="3"/>
  </si>
  <si>
    <t>・デマンド監視装置、中央監視装置により負荷超過時供給自動遮断区域設定実施
・太陽光発電等の設置検討
・空調機節電徹底</t>
    <phoneticPr fontId="3"/>
  </si>
  <si>
    <t>長崎県病院企業団（削減目標を達成するために令和5年度までに講じた措置）</t>
    <rPh sb="0" eb="3">
      <t>ナガサキケン</t>
    </rPh>
    <rPh sb="3" eb="5">
      <t>ビョウイン</t>
    </rPh>
    <rPh sb="5" eb="7">
      <t>キギョウ</t>
    </rPh>
    <rPh sb="7" eb="8">
      <t>ダン</t>
    </rPh>
    <rPh sb="21" eb="23">
      <t>レイワ</t>
    </rPh>
    <rPh sb="24" eb="25">
      <t>トシ</t>
    </rPh>
    <rPh sb="25" eb="26">
      <t>タビ</t>
    </rPh>
    <phoneticPr fontId="3"/>
  </si>
  <si>
    <t>エア・ウォーター株式会社</t>
    <rPh sb="8" eb="12">
      <t>カブシキガイシャ</t>
    </rPh>
    <phoneticPr fontId="3"/>
  </si>
  <si>
    <t>長崎市稲佐町2番2号</t>
    <rPh sb="0" eb="3">
      <t>ナガサキシ</t>
    </rPh>
    <rPh sb="3" eb="6">
      <t>イナサマチ</t>
    </rPh>
    <rPh sb="7" eb="8">
      <t>バン</t>
    </rPh>
    <rPh sb="9" eb="10">
      <t>ゴウ</t>
    </rPh>
    <phoneticPr fontId="3"/>
  </si>
  <si>
    <t>婚礼・葬祭サービス業</t>
    <rPh sb="0" eb="2">
      <t>コンレイ</t>
    </rPh>
    <rPh sb="3" eb="5">
      <t>ソウサイ</t>
    </rPh>
    <rPh sb="9" eb="10">
      <t>ギョウ</t>
    </rPh>
    <phoneticPr fontId="3"/>
  </si>
  <si>
    <t>R5～R7</t>
    <phoneticPr fontId="3"/>
  </si>
  <si>
    <t>クールビズ等で室内温度・照明等の無駄を無くす等事業部・本部で経費削減の努力をしている</t>
    <rPh sb="5" eb="6">
      <t>ナド</t>
    </rPh>
    <rPh sb="7" eb="11">
      <t>シツナイオンド</t>
    </rPh>
    <rPh sb="12" eb="14">
      <t>ショウメイ</t>
    </rPh>
    <rPh sb="14" eb="15">
      <t>ナド</t>
    </rPh>
    <rPh sb="16" eb="18">
      <t>ムダ</t>
    </rPh>
    <rPh sb="19" eb="20">
      <t>ナ</t>
    </rPh>
    <rPh sb="22" eb="23">
      <t>ナド</t>
    </rPh>
    <rPh sb="23" eb="25">
      <t>ジギョウ</t>
    </rPh>
    <rPh sb="25" eb="26">
      <t>ブ</t>
    </rPh>
    <rPh sb="27" eb="29">
      <t>ホンブ</t>
    </rPh>
    <rPh sb="30" eb="34">
      <t>ケイヒサクゲン</t>
    </rPh>
    <rPh sb="35" eb="37">
      <t>ドリョク</t>
    </rPh>
    <phoneticPr fontId="3"/>
  </si>
  <si>
    <t>温室効果ガス排出量</t>
    <rPh sb="0" eb="4">
      <t>オンシツコウカ</t>
    </rPh>
    <rPh sb="6" eb="9">
      <t>ハイシュツリョウ</t>
    </rPh>
    <phoneticPr fontId="3"/>
  </si>
  <si>
    <t>R7～R8</t>
    <phoneticPr fontId="3"/>
  </si>
  <si>
    <t>R6～R12</t>
    <phoneticPr fontId="3"/>
  </si>
  <si>
    <t>R5～R8</t>
    <phoneticPr fontId="3"/>
  </si>
  <si>
    <t>R5～R7</t>
    <phoneticPr fontId="3"/>
  </si>
  <si>
    <t>R6～R10</t>
    <phoneticPr fontId="3"/>
  </si>
  <si>
    <t>R4～R7</t>
    <phoneticPr fontId="3"/>
  </si>
  <si>
    <t>R6～R9</t>
    <phoneticPr fontId="3"/>
  </si>
  <si>
    <t>神奈川県横浜市西区高島2丁目19-12横浜スカイビル20階</t>
    <phoneticPr fontId="3"/>
  </si>
  <si>
    <t>・昼休みの電燈消灯
・エアコン温度、運転の適性管理</t>
    <phoneticPr fontId="3"/>
  </si>
  <si>
    <t>・LED照明への全面転換事業をR5年度より本格着手し、R7年度に転換完了予定。
・冷暖房の適正温度管理の徹底。
・経過年数の長い空調機の計画的な更新の実施により、電気使用の効率化を図る。</t>
    <phoneticPr fontId="3"/>
  </si>
  <si>
    <t>アイドリングストップ、地球温暖化防止啓発活動、節水等
高効率エアコンヘの転換</t>
    <phoneticPr fontId="3"/>
  </si>
  <si>
    <t>-</t>
    <phoneticPr fontId="3"/>
  </si>
  <si>
    <t>原単位排出量</t>
    <rPh sb="0" eb="3">
      <t>ゲンタンイ</t>
    </rPh>
    <rPh sb="3" eb="6">
      <t>ハイシュツリョウ</t>
    </rPh>
    <phoneticPr fontId="3"/>
  </si>
  <si>
    <t>両方</t>
    <rPh sb="0" eb="2">
      <t>オンシツコウカハイシュツリョウ</t>
    </rPh>
    <phoneticPr fontId="3"/>
  </si>
  <si>
    <t>西海市地球温暖化対策実行計画の策定（令和５年３月）</t>
    <phoneticPr fontId="3"/>
  </si>
  <si>
    <t>温暖化対策に関する情報の職員向け周知</t>
    <phoneticPr fontId="3"/>
  </si>
  <si>
    <t>地球温暖化対策の推進に関する法律に基づき、県庁エコオフィスプランを策定し、県の事務・事業に係る二酸化炭素の排出削減目標を定め、取組を行っている。</t>
    <phoneticPr fontId="3"/>
  </si>
  <si>
    <t>福岡県福岡市博多区博多駅東1丁目17番1号コネクトスクエア博多5階</t>
    <phoneticPr fontId="3"/>
  </si>
  <si>
    <t>西肥自動車株式会社</t>
    <rPh sb="0" eb="2">
      <t>サイヒ</t>
    </rPh>
    <rPh sb="2" eb="5">
      <t>ジドウシャ</t>
    </rPh>
    <rPh sb="5" eb="9">
      <t>カブシキガイシャ</t>
    </rPh>
    <phoneticPr fontId="3"/>
  </si>
  <si>
    <t>国立大学法人長崎大学</t>
    <rPh sb="0" eb="2">
      <t>コクリツ</t>
    </rPh>
    <rPh sb="2" eb="4">
      <t>ダイガク</t>
    </rPh>
    <rPh sb="4" eb="6">
      <t>ホウジン</t>
    </rPh>
    <rPh sb="6" eb="8">
      <t>ナガサキ</t>
    </rPh>
    <rPh sb="8" eb="10">
      <t>ダイガク</t>
    </rPh>
    <phoneticPr fontId="3"/>
  </si>
  <si>
    <t>国立大学法人長崎大学医学部・歯学部付属病院</t>
    <rPh sb="0" eb="2">
      <t>コクリツ</t>
    </rPh>
    <rPh sb="2" eb="4">
      <t>ダイガク</t>
    </rPh>
    <rPh sb="4" eb="6">
      <t>ホウジン</t>
    </rPh>
    <rPh sb="6" eb="10">
      <t>ナガサキダイガク</t>
    </rPh>
    <rPh sb="10" eb="13">
      <t>イガクブ</t>
    </rPh>
    <rPh sb="14" eb="17">
      <t>シガクブ</t>
    </rPh>
    <rPh sb="17" eb="19">
      <t>フゾク</t>
    </rPh>
    <rPh sb="19" eb="21">
      <t>ビョウイン</t>
    </rPh>
    <phoneticPr fontId="3"/>
  </si>
  <si>
    <t>独立行政法人エネルギー・金属鉱物資源機構（JOGMEC）</t>
    <rPh sb="0" eb="2">
      <t>ドクリツ</t>
    </rPh>
    <rPh sb="2" eb="4">
      <t>ギョウセイ</t>
    </rPh>
    <rPh sb="4" eb="6">
      <t>ホウジン</t>
    </rPh>
    <rPh sb="12" eb="14">
      <t>キンゾク</t>
    </rPh>
    <rPh sb="14" eb="16">
      <t>コウブツ</t>
    </rPh>
    <rPh sb="16" eb="18">
      <t>シゲン</t>
    </rPh>
    <rPh sb="18" eb="20">
      <t>キコウ</t>
    </rPh>
    <phoneticPr fontId="3"/>
  </si>
  <si>
    <t>-</t>
    <phoneticPr fontId="3"/>
  </si>
  <si>
    <t>LED照明の導入、太陽光発電設備の導入、空調の適切な温度管理、不必要な電灯の消灯の徹底、低燃費車の導入等</t>
  </si>
  <si>
    <t>・クールビズ及びウォームビズの実施
・クールビズの実施（5～10月）
・エアコンフィルターの清掃（月１回）
・職場での電気ポット、冷蔵庫、電子レンジ等の機器の使用禁止
・パソコン輝度70％以下での使用及び不使用時のシャットダウン
・庁舎内照明の休憩時間消灯、一部取り外し、退庁時の待機電力オフ
・空調整備の利用時間短縮及び夏季冷房設定温度28℃、室内温度17℃以下での暖房運転の実施
・冷房運転時間制限8：30～17：15（時間外使用19：00まで）</t>
  </si>
  <si>
    <t>高効率コンプレッサ・冷凍機を優先運転し電力量を低減する。
生産性(良品率・取得率等)を改善活動により向上し生産量の増加を図る。
設備の省電力化(各設備高効率型式への更新等)</t>
    <rPh sb="50" eb="52">
      <t>コウジョウ</t>
    </rPh>
    <phoneticPr fontId="3"/>
  </si>
  <si>
    <t>SDGs参加、IS014001環境運用多能工化、多技能工化の推進による生産効率UP
生産ラインよせ止め稼動実施にて効率化追求、ライン突発停止の削減、受注減によるライン間のバラツキを3工場共有化し効率化(割り振り集約生産の実施)の継続</t>
  </si>
  <si>
    <t>冷凍・冷蔵庫冷気漏れ修理
一部店舗空調設備・ショーケース更新
キュウビクル設備更新</t>
  </si>
  <si>
    <t>・使用電力の約50％をCO2フリーメニューへ変更し、削減率28％を達成した。
・省エネリーダーの活躍と省エネ対策重点6項目の実施
・太陽光発電設備設置(2025年3月末：128店発電量：1418MWh/年)
・店内設備(照明・空調機等)を省エネ設備へ更新</t>
  </si>
  <si>
    <t>・CO2フリー電力の購入・省エネ法の遵守・環境保全活動の遵守
・廃油ボイラー運用・改善活動実施による冷凍設備、生産設備他運転見直し及び更新</t>
  </si>
  <si>
    <t>・九州電力のCO2削減プラン(非ＦＩＴ非化石証書)適用によりCO2排出係数をゼロとし算出したため、大幅な削減となった。なお、実施年度(6年度)の()内は排出係数0.434(CO2削減プラン非適用係数)で算出した排出量である。
・工場天井照明の更新(LED化)
・照明・空調設備・ＯＡ機器の運用基準の順守(運転条件や設定温度、不使用時のスイッチオフ等)
・デマンド監視装置有効利用
・製造工程の改善及び設備運用の見直し等
・設備更新時の省エネ機器への買換、発熱量の小さい電力への買換等を主体に揮発油、灯油、ＬＰＧの使用を極力効率化していく。</t>
  </si>
  <si>
    <t>（１）	安全を大前提とした原子力発電の活用
（２）	再生可能エネルギーの活用
（３）	火力発電の更なる高効率化や適切な維持管理
（４）	低炭素社会の資する省エネ・省ＣＯ２サービスの提供等電気使用量削減】
【車両燃料使用量削減】
１公共交通機関の利用
２車両燃費管理の徹底
３エコドライブの徹底
４車両配車計画に基づく低公害車の導入検討
【電気使用量削減】
１事務室照明の適正管理
・不要な照明の消灯
・照明の間引き
２空調運転の適正管理
・空調設定温度の適正管理
・空調運転時間の短縮
・不要な空調の停止
３OA機器等電源の適正管理
・不要なOA機器等の電源断
・節電モードの活用
４エレベーター利用の自粛
・近接階への階段使用
・エレベーターの稼働台数の削減
５その他
・給湯器の停止</t>
  </si>
  <si>
    <t>せんごう1号蒸発缶更新及び保温更新、石炭ボイラー主蒸気管の屋外配管に増し保温工法を施工(198.4ｔ-CO2/年削減)、空調機更新、イオン交換膜の電気透析槽1基分の更新、コンプレッサーをアンロード式からインバーター式に更新(2台)、ボイラー最適効率運転の実施</t>
  </si>
  <si>
    <t>1.工場照明のLED化、空調機の更新、乾燥炉の熱交換機更新(4台)
2.コンプレッサーの稼動管理(日常稼動台数削減、休日・連体稼動台数管理、他)
3.照明、OA機器、空調の管理強化/工場設備機械の管理強化
4.省エネパトロール実施による無駄排除及び省エネ意識の高揚</t>
  </si>
  <si>
    <t>①冷凍冷蔵設備の更新
②空調設備の更新
③照明設備の高効率機器(LED)への更新
④殺菌機更新による高効率化
⑤余剰ライン・設備の整理による燃料使用量の削減
⑥生産計画の見直しによるエネルギー消費の効率化</t>
    <rPh sb="101" eb="102">
      <t>カ</t>
    </rPh>
    <phoneticPr fontId="3"/>
  </si>
  <si>
    <t>・エコオフィスの徹底（昼休みの消灯、就業開始時の点灯、ＰＣ省エネ設定、ＰＣモニタ変更、ＥＬＶ運転第数規制、階段の利用促進（3UP3DOWNの励行）等）
・クールビズ、ウォームビズの実施
・高効率設備への更改（通信設備、空調設備等）</t>
  </si>
  <si>
    <t>①	ＬＥＤ照明への更新及びエネルギー消費効率の高い機器への更新。
②	レマンドコントロールによる抑制及び冷暖房の適正温度管理
③	省エネ管理委員会における省エネ意識向上の啓発活動
④	電気契約におけるCO2削減プランへの契約更新</t>
  </si>
  <si>
    <t>・空調フィルターの定期的清掃
・照明等のLED化、休憩時間の消灯
・老朽電気設備の省エネ対応機器への更新</t>
  </si>
  <si>
    <t>・院内空調における温度設定管理の一元化・エネルギーの見える化
・冷水蓄熱システムの蓄熱運転時間延長
・空調給気温度、露点温度の変更
・院内照明器具のLED化工事</t>
  </si>
  <si>
    <t>再エネ・CO2フリープランの変更（2023年度より変更し継続中）
・大村工場コンプレッサー更新</t>
  </si>
  <si>
    <t>1.省エネアイテムの実施によるエネルギー使用量低減▲344t-CO₂/年
2.省エネ委員会実施によるトップへのDRと省エネ実施フォロー
3.太陽光発電設備導入によるエネルギー使用量低減▲484t-CO₂/年</t>
  </si>
  <si>
    <t>両方</t>
    <rPh sb="0" eb="2">
      <t>リョウホウ</t>
    </rPh>
    <phoneticPr fontId="3"/>
  </si>
  <si>
    <t>・老朽化蒸気配管の一部更新
・動力機器等の換装時の高効率化
・照明器具のLED化</t>
    <phoneticPr fontId="3"/>
  </si>
  <si>
    <t>1庁舎室内温度の徹底(夏季28℃、冬季19℃)
2不要な照明の断、昼休みの消灯
3省エネパトロールの実施(室内温度の確認、退庁後の電源断の確認)</t>
    <phoneticPr fontId="3"/>
  </si>
  <si>
    <t>鋼船舶の建造</t>
    <phoneticPr fontId="3"/>
  </si>
  <si>
    <t>R8～R10</t>
    <phoneticPr fontId="3"/>
  </si>
  <si>
    <t>毎年、計画的に工場内の水銀灯をLED照明に取り替えています
老朽化した設備の更新
毎週１回　気体、流体漏れパトロールの実施</t>
    <phoneticPr fontId="3"/>
  </si>
  <si>
    <t>証明器具のLED移行
ボイラー更新2台
ピッキング室エアコン更新</t>
    <rPh sb="0" eb="5">
      <t>ショウメイ</t>
    </rPh>
    <rPh sb="8" eb="10">
      <t>イコウ</t>
    </rPh>
    <rPh sb="15" eb="17">
      <t>コウシン</t>
    </rPh>
    <rPh sb="18" eb="19">
      <t>ダイ</t>
    </rPh>
    <rPh sb="25" eb="26">
      <t>シツ</t>
    </rPh>
    <rPh sb="30" eb="32">
      <t>コウシン</t>
    </rPh>
    <phoneticPr fontId="3"/>
  </si>
  <si>
    <t>九州にて11店舗の遊技場を運営</t>
    <phoneticPr fontId="3"/>
  </si>
  <si>
    <t>・デマンド監視装置有効利用
・省エネ器具への切替
・空調機運転時間の適正化
・空調室内機の洗浄</t>
    <phoneticPr fontId="3"/>
  </si>
  <si>
    <t>省エネ型ショーケース、ＬＥＤ照明導入による省エネ化
エアコン・ショーケースの設定温度の見直し
節電の呼びかけ</t>
    <rPh sb="47" eb="49">
      <t>セツデン</t>
    </rPh>
    <rPh sb="50" eb="51">
      <t>ヨ</t>
    </rPh>
    <phoneticPr fontId="3"/>
  </si>
  <si>
    <t>-</t>
    <phoneticPr fontId="3"/>
  </si>
  <si>
    <t>特殊ケース</t>
    <rPh sb="0" eb="2">
      <t>トクシュ</t>
    </rPh>
    <phoneticPr fontId="3"/>
  </si>
  <si>
    <t>極力抑制</t>
    <rPh sb="0" eb="4">
      <t>キョクリョクヨクセイ</t>
    </rPh>
    <phoneticPr fontId="3"/>
  </si>
  <si>
    <t>これまでの取り組みとほぼ同じ内容です。
電力使用量とガス使用量削減については、専門業者との業務提携による省エネチューニングの施策により省エネを推進することができました。店舗改装に伴う省エネ機器への入替えを実施しました。フロン漏えい管理を徹底し、必要に応じて冷設機器の入替えを実施しました。
車両燃料使用量削減については、電子マップシステムを活用した配達ルートの見直しにより配達効率アップを継続して行いました。また車両毎の燃料使用量の記録及び確認を徹底しました。
原単位については、温室効果ガス排出量の削減と供給高が好調に推移したことが削減率の改善に繁がっています。
各課題において部署毎に目標数値を設定し、月次で管理し月1回開催の統合マネジメント推進委員会で取組み内容を確認しています。
以上の取組みを年間取組みとし引き続きの継続的改善の中で実施しました。</t>
    <phoneticPr fontId="3"/>
  </si>
  <si>
    <t>ソニーセミコンダクタマニュファクチャリング株式会社（令和6年度改善施策一覧）</t>
    <rPh sb="26" eb="28">
      <t>レイワ</t>
    </rPh>
    <rPh sb="29" eb="31">
      <t>ネンド</t>
    </rPh>
    <rPh sb="31" eb="33">
      <t>カイゼン</t>
    </rPh>
    <rPh sb="33" eb="34">
      <t>セ</t>
    </rPh>
    <rPh sb="34" eb="35">
      <t>サク</t>
    </rPh>
    <rPh sb="35" eb="37">
      <t>イチラン</t>
    </rPh>
    <phoneticPr fontId="3"/>
  </si>
  <si>
    <t>除害装置置換えによる省エネ</t>
    <rPh sb="0" eb="2">
      <t>ジョガイ</t>
    </rPh>
    <rPh sb="2" eb="4">
      <t>ソウチ</t>
    </rPh>
    <rPh sb="4" eb="6">
      <t>オキカ</t>
    </rPh>
    <rPh sb="10" eb="11">
      <t>ショウ</t>
    </rPh>
    <phoneticPr fontId="3"/>
  </si>
  <si>
    <t>削減量（ｔ－CO2）</t>
    <rPh sb="0" eb="3">
      <t>サクゲンリョウ</t>
    </rPh>
    <phoneticPr fontId="3"/>
  </si>
  <si>
    <t>省エネタイプポンプ導入</t>
    <rPh sb="0" eb="1">
      <t>ショウ</t>
    </rPh>
    <rPh sb="9" eb="11">
      <t>ドウニュウ</t>
    </rPh>
    <phoneticPr fontId="3"/>
  </si>
  <si>
    <t>省エネタイプチラー導入</t>
    <rPh sb="0" eb="1">
      <t>ショウ</t>
    </rPh>
    <rPh sb="9" eb="11">
      <t>ドウニュウ</t>
    </rPh>
    <phoneticPr fontId="3"/>
  </si>
  <si>
    <t>設備仕様見直しによる電力削減</t>
    <rPh sb="0" eb="2">
      <t>セツビ</t>
    </rPh>
    <rPh sb="2" eb="4">
      <t>シヨウ</t>
    </rPh>
    <rPh sb="4" eb="6">
      <t>ミナオ</t>
    </rPh>
    <rPh sb="10" eb="14">
      <t>デンリョクサクゲン</t>
    </rPh>
    <phoneticPr fontId="3"/>
  </si>
  <si>
    <t>設備仕様見直しによる排気削減</t>
    <rPh sb="0" eb="2">
      <t>セツビ</t>
    </rPh>
    <rPh sb="2" eb="4">
      <t>シヨウ</t>
    </rPh>
    <rPh sb="4" eb="6">
      <t>ミナオ</t>
    </rPh>
    <rPh sb="10" eb="12">
      <t>ハイキ</t>
    </rPh>
    <rPh sb="12" eb="14">
      <t>サクゲン</t>
    </rPh>
    <phoneticPr fontId="3"/>
  </si>
  <si>
    <t>廃棄ライン制御方法及び系統見直しによる省エネ</t>
    <rPh sb="0" eb="2">
      <t>ハイキ</t>
    </rPh>
    <rPh sb="5" eb="9">
      <t>セイギョホウホウ</t>
    </rPh>
    <rPh sb="9" eb="10">
      <t>オヨ</t>
    </rPh>
    <rPh sb="11" eb="15">
      <t>ケイトウミナオ</t>
    </rPh>
    <rPh sb="19" eb="20">
      <t>ショウ</t>
    </rPh>
    <phoneticPr fontId="3"/>
  </si>
  <si>
    <t>別紙参照</t>
    <rPh sb="0" eb="2">
      <t>ベッシ</t>
    </rPh>
    <rPh sb="2" eb="4">
      <t>サンショウ</t>
    </rPh>
    <phoneticPr fontId="3"/>
  </si>
  <si>
    <t>温室効果ガス排出量</t>
    <rPh sb="0" eb="4">
      <t>オンシツコウカ</t>
    </rPh>
    <rPh sb="6" eb="9">
      <t>ハイシュツリョウ</t>
    </rPh>
    <phoneticPr fontId="3"/>
  </si>
  <si>
    <t>・バイオマス燃料混焼によりC02排出削減に努めた。
・ボイラ燃焼用空気を適宜調整し燃焼効率改善に努めた。
・発電効率の回復を図るべく、熱利用設備(再生式空気予熱器及びガス・ガスヒータのエレメント)を補修し、機能回復に努めた。
・定期点検（中間点検）により、設備の維持管理に努めた。但し、昨年度は発電所休止及び廃止準備に伴う燃料消費のためCO2排出量を削減することができなかった。</t>
    <phoneticPr fontId="3"/>
  </si>
  <si>
    <t>独立行政法人国立病院機構</t>
    <rPh sb="0" eb="2">
      <t>ドクリツ</t>
    </rPh>
    <rPh sb="2" eb="4">
      <t>ギョウセイ</t>
    </rPh>
    <rPh sb="4" eb="6">
      <t>ホウジン</t>
    </rPh>
    <rPh sb="6" eb="8">
      <t>コクリツ</t>
    </rPh>
    <rPh sb="8" eb="10">
      <t>ビョウイン</t>
    </rPh>
    <rPh sb="10" eb="12">
      <t>キコウ</t>
    </rPh>
    <phoneticPr fontId="3"/>
  </si>
  <si>
    <t>LED照明の導入、再生可能エネルギー由来電力調達の推進、太陽光発電の導入、建築物における省エネルギー対策、廃棄物のリサイクルの推進、エネルギー使用量の抑制の推進</t>
    <rPh sb="9" eb="13">
      <t>サイセイカノウ</t>
    </rPh>
    <rPh sb="18" eb="20">
      <t>ユライ</t>
    </rPh>
    <rPh sb="20" eb="24">
      <t>デンリョクチョウタツ</t>
    </rPh>
    <rPh sb="25" eb="27">
      <t>スイシン</t>
    </rPh>
    <rPh sb="28" eb="33">
      <t>タイヨウコウハツデン</t>
    </rPh>
    <rPh sb="34" eb="36">
      <t>ドウニュウ</t>
    </rPh>
    <rPh sb="37" eb="40">
      <t>ケンチクブツ</t>
    </rPh>
    <rPh sb="44" eb="45">
      <t>ショウ</t>
    </rPh>
    <rPh sb="50" eb="52">
      <t>タイサク</t>
    </rPh>
    <rPh sb="53" eb="56">
      <t>ハイキブツ</t>
    </rPh>
    <rPh sb="63" eb="65">
      <t>スイシン</t>
    </rPh>
    <rPh sb="71" eb="74">
      <t>シヨウリョウ</t>
    </rPh>
    <rPh sb="75" eb="77">
      <t>ヨクセイ</t>
    </rPh>
    <rPh sb="78" eb="80">
      <t>スイシン</t>
    </rPh>
    <phoneticPr fontId="3"/>
  </si>
  <si>
    <t>R5～R9</t>
    <phoneticPr fontId="3"/>
  </si>
  <si>
    <t>ボイラ空気比の管理、機器取扱いの教育</t>
    <rPh sb="3" eb="5">
      <t>クウキ</t>
    </rPh>
    <rPh sb="5" eb="6">
      <t>ヒ</t>
    </rPh>
    <rPh sb="7" eb="9">
      <t>カンリ</t>
    </rPh>
    <rPh sb="10" eb="12">
      <t>キキ</t>
    </rPh>
    <rPh sb="12" eb="14">
      <t>トリアツカ</t>
    </rPh>
    <rPh sb="16" eb="18">
      <t>キョウイク</t>
    </rPh>
    <phoneticPr fontId="3"/>
  </si>
  <si>
    <t>-</t>
    <phoneticPr fontId="3"/>
  </si>
  <si>
    <t>温室効果ガス排出量</t>
    <rPh sb="0" eb="4">
      <t>オンシツコウカ</t>
    </rPh>
    <rPh sb="6" eb="9">
      <t>ハイシュツリョウ</t>
    </rPh>
    <phoneticPr fontId="3"/>
  </si>
  <si>
    <t>デマンド監視による節電</t>
    <phoneticPr fontId="3"/>
  </si>
  <si>
    <t>令和７年度</t>
    <rPh sb="0" eb="2">
      <t>レイワ</t>
    </rPh>
    <rPh sb="3" eb="5">
      <t>ネンド</t>
    </rPh>
    <phoneticPr fontId="3"/>
  </si>
  <si>
    <t>令和６年度</t>
    <rPh sb="0" eb="2">
      <t>レイワ</t>
    </rPh>
    <rPh sb="3" eb="5">
      <t>ネンド</t>
    </rPh>
    <rPh sb="4" eb="5">
      <t>ド</t>
    </rPh>
    <phoneticPr fontId="3"/>
  </si>
  <si>
    <t>削減目標を達成するため令和６年度に講じた措置</t>
    <phoneticPr fontId="3"/>
  </si>
  <si>
    <t>○松浦第一製氷冷凍工場
・メンテナンスによるエネルギーロスの低減
・太陽光発電自家消費（パワコン400kW）
・10月購入分からCO2フリーの電気を100%使用
○松浦第二冷凍工場
・メンテナンスによるエネルギーロスの低減
○松浦第三製氷冷凍工場
・メンテナンスによるエネルギーロスの低減
・9月購入分からCO2フリーの電気を100%使用
○相浦冷蔵庫
・メンテナンスによるエネルギーロスの低減
・6月購入分から電気全使用量の5％に再エネ電気を使用
○水産加工場
・メンテナンスによるエネルギーロスの低減
・7月購入分からCO2フリーの電気を100%使用</t>
    <rPh sb="39" eb="43">
      <t>ジカショウヒ</t>
    </rPh>
    <rPh sb="58" eb="62">
      <t>ガツコウニュウブン</t>
    </rPh>
    <rPh sb="71" eb="73">
      <t>デンキ</t>
    </rPh>
    <rPh sb="78" eb="80">
      <t>シヨウ</t>
    </rPh>
    <rPh sb="209" eb="215">
      <t>デンキゼンシヨウリョウ</t>
    </rPh>
    <rPh sb="219" eb="220">
      <t>サイ</t>
    </rPh>
    <rPh sb="222" eb="224">
      <t>デンキ</t>
    </rPh>
    <rPh sb="225" eb="227">
      <t>シヨウ</t>
    </rPh>
    <rPh sb="230" eb="235">
      <t>スイサンカコウジョウ</t>
    </rPh>
    <phoneticPr fontId="3"/>
  </si>
  <si>
    <t>令和6年度</t>
    <rPh sb="0" eb="2">
      <t>レイワ</t>
    </rPh>
    <rPh sb="3" eb="5">
      <t>ネンド</t>
    </rPh>
    <rPh sb="4" eb="5">
      <t>ド</t>
    </rPh>
    <phoneticPr fontId="3"/>
  </si>
  <si>
    <t>削減目標を達成するために講じた措置</t>
    <rPh sb="12" eb="13">
      <t>コウ</t>
    </rPh>
    <phoneticPr fontId="3"/>
  </si>
  <si>
    <t>令和6年度</t>
    <rPh sb="0" eb="2">
      <t>レイワネンド</t>
    </rPh>
    <phoneticPr fontId="3"/>
  </si>
  <si>
    <t>○長崎県支部
　　・空調の温度管理、未使用時間の消灯
○長崎原爆病院
　　・空調温度設定、 照明管理、ウォシュレット温度調整
〇原爆諫早病院
　　・デマンド調整による電気使用量の削減
　　・電力業者とCO2削減プランを締結
○長崎県赤十字血液センター
　　・室内温度管理の徹底（夏季28℃、冬季20℃）、軽装励行期間の実施
　　・LED照明へ順次移行</t>
    <rPh sb="1" eb="4">
      <t>ナガサキケン</t>
    </rPh>
    <rPh sb="4" eb="6">
      <t>シブ</t>
    </rPh>
    <rPh sb="10" eb="12">
      <t>クウチョウ</t>
    </rPh>
    <rPh sb="13" eb="15">
      <t>オンド</t>
    </rPh>
    <rPh sb="15" eb="17">
      <t>カンリ</t>
    </rPh>
    <rPh sb="18" eb="23">
      <t>ミシヨウジカン</t>
    </rPh>
    <rPh sb="24" eb="26">
      <t>ショウトウ</t>
    </rPh>
    <rPh sb="28" eb="30">
      <t>ナガサキ</t>
    </rPh>
    <rPh sb="58" eb="62">
      <t>オンドチョウセイ</t>
    </rPh>
    <rPh sb="63" eb="65">
      <t>イサハヤ</t>
    </rPh>
    <rPh sb="65" eb="67">
      <t>ビョウイン</t>
    </rPh>
    <rPh sb="71" eb="73">
      <t>レイワ</t>
    </rPh>
    <rPh sb="78" eb="80">
      <t>チョウセイ</t>
    </rPh>
    <rPh sb="83" eb="88">
      <t>デンキシヨウリョウ</t>
    </rPh>
    <rPh sb="89" eb="91">
      <t>サクゲン</t>
    </rPh>
    <rPh sb="95" eb="99">
      <t>デンリョクギョウシャ</t>
    </rPh>
    <rPh sb="103" eb="105">
      <t>サクゲン</t>
    </rPh>
    <rPh sb="109" eb="111">
      <t>テイケツ</t>
    </rPh>
    <rPh sb="113" eb="116">
      <t>セキジュウジ</t>
    </rPh>
    <rPh sb="116" eb="118">
      <t>ケツエキ</t>
    </rPh>
    <rPh sb="126" eb="128">
      <t>シツナイ</t>
    </rPh>
    <rPh sb="128" eb="130">
      <t>オンド</t>
    </rPh>
    <rPh sb="130" eb="132">
      <t>カンリ</t>
    </rPh>
    <rPh sb="133" eb="135">
      <t>テッテイ</t>
    </rPh>
    <rPh sb="136" eb="138">
      <t>カキ</t>
    </rPh>
    <rPh sb="142" eb="144">
      <t>トウキ</t>
    </rPh>
    <rPh sb="149" eb="151">
      <t>ケイソウ</t>
    </rPh>
    <rPh sb="151" eb="153">
      <t>レイコウ</t>
    </rPh>
    <rPh sb="153" eb="155">
      <t>キカン</t>
    </rPh>
    <rPh sb="156" eb="158">
      <t>ジッシ</t>
    </rPh>
    <rPh sb="165" eb="167">
      <t>ショウメイ</t>
    </rPh>
    <rPh sb="168" eb="170">
      <t>ジュンジ</t>
    </rPh>
    <rPh sb="170" eb="172">
      <t>イコウ</t>
    </rPh>
    <phoneticPr fontId="3"/>
  </si>
  <si>
    <t>ストッキング製造・販売</t>
    <phoneticPr fontId="3"/>
  </si>
  <si>
    <t>・老朽変圧器をトップランナー変圧器に更新
・冷暖房の温度設定の徹底(夏季:28℃、冬季:20℃)
・照明のLED化</t>
    <phoneticPr fontId="3"/>
  </si>
  <si>
    <t>・空調機の一部更新と天丼照明器具の一部LED化更新を継続実施。
・待機電力の削減（パソコン未使用時のモニター画面電源OFF、休日・夜間における設備主電源の一部停止）
・省エネ巡視等の実施。
・供給電力の一部をC02フリー電力に切替（九州電力「C02削減プラン」）</t>
    <phoneticPr fontId="3"/>
  </si>
  <si>
    <t>山崎製パン株式会社（令和6年度改善施策一覧）</t>
    <rPh sb="0" eb="2">
      <t>ヤマザキ</t>
    </rPh>
    <rPh sb="2" eb="3">
      <t>セイ</t>
    </rPh>
    <rPh sb="10" eb="12">
      <t>レイワ</t>
    </rPh>
    <rPh sb="13" eb="15">
      <t>ネンド</t>
    </rPh>
    <rPh sb="15" eb="17">
      <t>カイゼン</t>
    </rPh>
    <rPh sb="17" eb="18">
      <t>セ</t>
    </rPh>
    <rPh sb="18" eb="19">
      <t>サク</t>
    </rPh>
    <rPh sb="19" eb="21">
      <t>イチラン</t>
    </rPh>
    <phoneticPr fontId="3"/>
  </si>
  <si>
    <t>①店舗は自店の電気・ガスの使用量に関する情報を毎月本部に提供する。
本部はエネルギー使用実績を集計して店舗に毎月フィードバックし、省エネルギーに配慮した店舗運営の意識づけを行う。
→全店で毎月実施。</t>
    <rPh sb="91" eb="93">
      <t>ゼンテン</t>
    </rPh>
    <rPh sb="94" eb="98">
      <t>マイツキジッシ</t>
    </rPh>
    <phoneticPr fontId="3"/>
  </si>
  <si>
    <t>②店舗において省エネルギー教育を実施し、省エネルギーに配慮した店舗運営を行うことにより、エネルギー効率の向上と環境負荷の軽減を図る
→エネルギー管理月報を活用して、店舗に省エネルギーの意識づけを実施。</t>
    <rPh sb="1" eb="3">
      <t>テンポ</t>
    </rPh>
    <rPh sb="7" eb="8">
      <t>ショウ</t>
    </rPh>
    <rPh sb="13" eb="15">
      <t>キョウイク</t>
    </rPh>
    <rPh sb="16" eb="18">
      <t>ジッシ</t>
    </rPh>
    <rPh sb="20" eb="21">
      <t>ショウ</t>
    </rPh>
    <rPh sb="27" eb="29">
      <t>ハイリョ</t>
    </rPh>
    <rPh sb="31" eb="33">
      <t>テンポ</t>
    </rPh>
    <rPh sb="33" eb="35">
      <t>ウンエイ</t>
    </rPh>
    <rPh sb="36" eb="37">
      <t>オコナ</t>
    </rPh>
    <rPh sb="49" eb="51">
      <t>コウリツ</t>
    </rPh>
    <rPh sb="52" eb="54">
      <t>コウジョウ</t>
    </rPh>
    <rPh sb="55" eb="57">
      <t>カンキョウ</t>
    </rPh>
    <rPh sb="57" eb="59">
      <t>フカ</t>
    </rPh>
    <rPh sb="60" eb="62">
      <t>ケイゲン</t>
    </rPh>
    <rPh sb="63" eb="64">
      <t>ハカ</t>
    </rPh>
    <rPh sb="72" eb="74">
      <t>カンリ</t>
    </rPh>
    <rPh sb="74" eb="76">
      <t>ゲッポウ</t>
    </rPh>
    <rPh sb="77" eb="79">
      <t>カツヨウ</t>
    </rPh>
    <rPh sb="82" eb="84">
      <t>テンポ</t>
    </rPh>
    <rPh sb="85" eb="86">
      <t>ショウ</t>
    </rPh>
    <rPh sb="92" eb="94">
      <t>イシキ</t>
    </rPh>
    <rPh sb="97" eb="99">
      <t>ジッシ</t>
    </rPh>
    <phoneticPr fontId="3"/>
  </si>
  <si>
    <t>③店舗の空調機器および冷凍冷蔵機器は四半期に１回、簡易点検を実施してフロンの漏えいを防止する。
→全店で簡易点検を実施</t>
    <phoneticPr fontId="3"/>
  </si>
  <si>
    <t>④店舗で使用するレジ袋をバイオプラスチックを含むレジ袋に切り替え、石油由来のＣＯ2排出を削減する。
→レジ袋を有料化して削減。レジ袋はバイオマスプラスチック30%配合。</t>
    <phoneticPr fontId="3"/>
  </si>
  <si>
    <t>⑤店舗によっては営業時間の見直しを可能としている。
→営業時間を短縮した店舗はなし。</t>
    <phoneticPr fontId="3"/>
  </si>
  <si>
    <t>⑥新規店にはＬＥＤ照明を導入する。またノンフロンの冷凍冷蔵機器またはインバーター機器を導入し、ショーケース等の稼働効率の向上と省エネ化を図る。
→今年度はなし。　</t>
    <rPh sb="73" eb="76">
      <t>コンネンド</t>
    </rPh>
    <phoneticPr fontId="3"/>
  </si>
  <si>
    <t>⑦更新期を迎えた旧設備の店舗には、インバーター機器を導入し、ショーケース等の稼働効率の向上と省エネ化を図る。
→4月に佐世保棚方店、9月に佐世保柚木店が入れ替えを実施。</t>
    <rPh sb="62" eb="64">
      <t>タナガタ</t>
    </rPh>
    <rPh sb="67" eb="68">
      <t>ガツ</t>
    </rPh>
    <rPh sb="69" eb="75">
      <t>サセボユズキテン</t>
    </rPh>
    <phoneticPr fontId="3"/>
  </si>
  <si>
    <t>⑧更新期を迎えたＬＥＤ照明は最新型の高効率のＬＥＤ照明に切り替える。
→LED照明の入れ替えを行った店舗はなし。</t>
    <phoneticPr fontId="3"/>
  </si>
  <si>
    <t>①事務所等の空調温度設定を夏場28℃、冬場20℃にすることで空調消費電力を低減
②照明器具の更新の際はLED等を検討</t>
    <phoneticPr fontId="3"/>
  </si>
  <si>
    <t>【電気使用量削減】
１　事務室照明の適正管理
　　・不要な照明の消灯
　　・照明の間引き
２　空調運転の適正管理
　　・空調設定温度の適正管理
　　・空調運転時間の短縮
　　・不要な空調の停止
３　OA機器等電源の適正管理
　　・不要なOA機器等の電源断
　　・節電モードの活用
４　エレベーター利用の自粛
　　・近接階への階段使用
　　・エレベーターの稼働台数の削減
５　その他
　　・給湯器の停止
【車両燃料使用量削減】
１　公共交通機関の利用
２　車両燃費管理の徹底
３　エコドライブの徹底
４　車両配車計画に基づく低公害車の導入検討</t>
    <phoneticPr fontId="3"/>
  </si>
  <si>
    <t>坂本２団地</t>
    <rPh sb="0" eb="2">
      <t>サカモト</t>
    </rPh>
    <rPh sb="3" eb="5">
      <t>ダンチ</t>
    </rPh>
    <phoneticPr fontId="3"/>
  </si>
  <si>
    <t>○共通（文教町２団地、坂本１団地、坂本２団地）
　　・省エネルギータイプの空調機器の導入。
　　・LED照明器具への更新。
　　・学生・教職員へ省エネ推進活動の周知徹底を図る。</t>
    <rPh sb="1" eb="3">
      <t>キョウツウ</t>
    </rPh>
    <rPh sb="4" eb="6">
      <t>ブンキョウ</t>
    </rPh>
    <rPh sb="6" eb="7">
      <t>マチ</t>
    </rPh>
    <rPh sb="8" eb="10">
      <t>ダンチ</t>
    </rPh>
    <rPh sb="11" eb="13">
      <t>サカモト</t>
    </rPh>
    <rPh sb="14" eb="16">
      <t>ダンチ</t>
    </rPh>
    <rPh sb="17" eb="19">
      <t>サカモト</t>
    </rPh>
    <rPh sb="20" eb="22">
      <t>ダンチ</t>
    </rPh>
    <rPh sb="27" eb="28">
      <t>ショウ</t>
    </rPh>
    <rPh sb="37" eb="39">
      <t>クウチョウ</t>
    </rPh>
    <rPh sb="39" eb="41">
      <t>キキ</t>
    </rPh>
    <rPh sb="42" eb="44">
      <t>ドウニュウ</t>
    </rPh>
    <rPh sb="52" eb="54">
      <t>ショウメイ</t>
    </rPh>
    <rPh sb="54" eb="56">
      <t>キグ</t>
    </rPh>
    <rPh sb="58" eb="60">
      <t>コウシン</t>
    </rPh>
    <rPh sb="65" eb="67">
      <t>ガクセイ</t>
    </rPh>
    <rPh sb="68" eb="71">
      <t>キョウショクイン</t>
    </rPh>
    <rPh sb="72" eb="73">
      <t>ショウ</t>
    </rPh>
    <rPh sb="75" eb="77">
      <t>スイシン</t>
    </rPh>
    <rPh sb="77" eb="79">
      <t>カツドウ</t>
    </rPh>
    <rPh sb="80" eb="84">
      <t>シュウチテッテイ</t>
    </rPh>
    <rPh sb="85" eb="86">
      <t>ハカ</t>
    </rPh>
    <phoneticPr fontId="3"/>
  </si>
  <si>
    <t>目標</t>
    <rPh sb="0" eb="2">
      <t>モクヒョウ</t>
    </rPh>
    <phoneticPr fontId="3"/>
  </si>
  <si>
    <t>排出量達成状況</t>
    <rPh sb="0" eb="3">
      <t>ハイシュツリョウ</t>
    </rPh>
    <rPh sb="3" eb="5">
      <t>タッセイ</t>
    </rPh>
    <rPh sb="5" eb="7">
      <t>ジョウキョウ</t>
    </rPh>
    <phoneticPr fontId="3"/>
  </si>
  <si>
    <t>原単位排出量達成状況</t>
    <rPh sb="0" eb="6">
      <t>ゲンタンイハイシュツリョウ</t>
    </rPh>
    <rPh sb="6" eb="8">
      <t>タッセイ</t>
    </rPh>
    <rPh sb="8" eb="10">
      <t>ジョウキョウ</t>
    </rPh>
    <phoneticPr fontId="3"/>
  </si>
  <si>
    <t>　</t>
    <phoneticPr fontId="16"/>
  </si>
  <si>
    <t>分類
コード
(大)</t>
    <phoneticPr fontId="16"/>
  </si>
  <si>
    <t>大分類</t>
  </si>
  <si>
    <t>分類
コード
(中)</t>
    <phoneticPr fontId="16"/>
  </si>
  <si>
    <t>中分類</t>
  </si>
  <si>
    <t>A</t>
    <phoneticPr fontId="16"/>
  </si>
  <si>
    <t>農業</t>
  </si>
  <si>
    <t>林業</t>
  </si>
  <si>
    <t>B</t>
  </si>
  <si>
    <t>漁業</t>
  </si>
  <si>
    <t>漁業（水産養殖業を除く）</t>
  </si>
  <si>
    <t>水産養殖業</t>
  </si>
  <si>
    <t>C</t>
  </si>
  <si>
    <t>D</t>
  </si>
  <si>
    <t>建設業</t>
    <rPh sb="0" eb="3">
      <t>ケンセツギョウ</t>
    </rPh>
    <phoneticPr fontId="1"/>
  </si>
  <si>
    <t>総合工事業</t>
  </si>
  <si>
    <t>職別工事業（設備工事業を除く）</t>
  </si>
  <si>
    <t>設備工事業</t>
  </si>
  <si>
    <t>E</t>
  </si>
  <si>
    <t>製造業</t>
  </si>
  <si>
    <t>食料品製造業</t>
  </si>
  <si>
    <t>飲料・たばこ・飼料製造業</t>
  </si>
  <si>
    <t>繊維工業</t>
  </si>
  <si>
    <t>木材・木製品製造業（家具を除く）</t>
  </si>
  <si>
    <t>家具・装備品製造業</t>
  </si>
  <si>
    <t>パルプ・紙・紙加工品製造業</t>
  </si>
  <si>
    <t>印刷・同関連業</t>
  </si>
  <si>
    <t>化学工業</t>
  </si>
  <si>
    <t>石油製品・石炭製品製造業</t>
  </si>
  <si>
    <t>プラスチック製品製造業（別掲を除く）</t>
    <phoneticPr fontId="16"/>
  </si>
  <si>
    <t>ゴム製品製造業</t>
  </si>
  <si>
    <t>なめし革・同製品・毛皮製造業</t>
  </si>
  <si>
    <t>窯業・土石製品製造業</t>
  </si>
  <si>
    <t>鉄鋼業</t>
  </si>
  <si>
    <t>非鉄金属製造業</t>
  </si>
  <si>
    <t>金属製品製造業</t>
  </si>
  <si>
    <t>はん用機械器具製造業</t>
  </si>
  <si>
    <t>生産用機械器具製造業</t>
  </si>
  <si>
    <t>業務用機械器具製造業</t>
  </si>
  <si>
    <t>電子部品・デバイス・電子回路製造業</t>
  </si>
  <si>
    <t>情報通信機械器具製造業</t>
  </si>
  <si>
    <t>輸送用機械器具製造業</t>
  </si>
  <si>
    <t>その他の製造業</t>
  </si>
  <si>
    <t>F</t>
  </si>
  <si>
    <t>電気・ガス・熱供給・水道業</t>
  </si>
  <si>
    <t>電気業</t>
  </si>
  <si>
    <t>ガス業</t>
  </si>
  <si>
    <t>熱供給業</t>
  </si>
  <si>
    <t>水道業</t>
  </si>
  <si>
    <t>G</t>
  </si>
  <si>
    <t>情報通信業</t>
  </si>
  <si>
    <t>通信業</t>
    <phoneticPr fontId="16"/>
  </si>
  <si>
    <t>放送業</t>
  </si>
  <si>
    <t>情報サービス業</t>
  </si>
  <si>
    <t>インターネット附随サービス業</t>
  </si>
  <si>
    <t>映像・音声・文字情報制作業</t>
  </si>
  <si>
    <t>H</t>
  </si>
  <si>
    <t>鉄道業</t>
    <phoneticPr fontId="16"/>
  </si>
  <si>
    <t>道路旅客運送業</t>
  </si>
  <si>
    <t>道路貨物運送業</t>
  </si>
  <si>
    <t>水運業</t>
  </si>
  <si>
    <t>航空運輸業</t>
  </si>
  <si>
    <t>倉庫業</t>
  </si>
  <si>
    <t>運輸に附帯するサービス業</t>
  </si>
  <si>
    <t>郵便業（信書便事業を含む）</t>
  </si>
  <si>
    <t>I</t>
  </si>
  <si>
    <t>各種商品卸売業</t>
  </si>
  <si>
    <t>繊維・衣服等卸売業</t>
  </si>
  <si>
    <t>飲食料品卸売業</t>
  </si>
  <si>
    <t>機械器具卸売業</t>
  </si>
  <si>
    <t>その他の卸売業</t>
  </si>
  <si>
    <t>各種商品小売業</t>
  </si>
  <si>
    <t>織物・衣服・身の回り品小売業</t>
  </si>
  <si>
    <t>飲食料品小売業</t>
  </si>
  <si>
    <t>機械器具小売業</t>
  </si>
  <si>
    <t>その他の小売業</t>
  </si>
  <si>
    <t>無店舗小売業</t>
  </si>
  <si>
    <t>J</t>
  </si>
  <si>
    <t>銀行業</t>
  </si>
  <si>
    <t>協同組織金融業</t>
  </si>
  <si>
    <t>補助的金融業等</t>
  </si>
  <si>
    <t>K</t>
  </si>
  <si>
    <t>不動産取引業</t>
  </si>
  <si>
    <t>不動産賃貸業・管理業</t>
  </si>
  <si>
    <t>物品賃貸業</t>
  </si>
  <si>
    <t>L</t>
  </si>
  <si>
    <t>学術・開発研究機関</t>
  </si>
  <si>
    <t>専門サービス業（他に分類されないもの）</t>
    <phoneticPr fontId="16"/>
  </si>
  <si>
    <t>広告業</t>
  </si>
  <si>
    <t>技術サービス業（他に分類されないもの）</t>
  </si>
  <si>
    <t>M</t>
  </si>
  <si>
    <t>宿泊業</t>
  </si>
  <si>
    <t>飲食店</t>
  </si>
  <si>
    <t>持ち帰り・配達飲食サービス業</t>
  </si>
  <si>
    <t>N</t>
  </si>
  <si>
    <t>洗濯・理容・美容・浴場業</t>
  </si>
  <si>
    <t>その他の生活関連サービス業</t>
  </si>
  <si>
    <t>娯楽業</t>
  </si>
  <si>
    <t>O</t>
  </si>
  <si>
    <t>学校教育</t>
  </si>
  <si>
    <t>P</t>
  </si>
  <si>
    <t>医療業</t>
  </si>
  <si>
    <t>保健衛生</t>
  </si>
  <si>
    <t>社会保険・社会福祉・介護事業</t>
  </si>
  <si>
    <t>Q</t>
  </si>
  <si>
    <t>複合サービス事業</t>
  </si>
  <si>
    <t>協同組合（他に分類されないもの）</t>
  </si>
  <si>
    <t>R</t>
  </si>
  <si>
    <t>サービス業（他に分類されないもの）</t>
  </si>
  <si>
    <t>廃棄物処理業</t>
  </si>
  <si>
    <t>自動車整備業</t>
  </si>
  <si>
    <t>機械等修理業（別掲を除く）</t>
  </si>
  <si>
    <t>職業紹介・労働者派遣業</t>
  </si>
  <si>
    <t>その他の事業サービス業</t>
  </si>
  <si>
    <t>政治・経済・文化団体</t>
  </si>
  <si>
    <t>宗教</t>
  </si>
  <si>
    <t>その他のサービス業</t>
  </si>
  <si>
    <t>外国公務</t>
  </si>
  <si>
    <t>S</t>
  </si>
  <si>
    <t>公務（他に分類されるものを除く）</t>
  </si>
  <si>
    <t>国家公務</t>
  </si>
  <si>
    <t>地方公務</t>
  </si>
  <si>
    <t>T</t>
  </si>
  <si>
    <t>分類不能の産業</t>
  </si>
  <si>
    <t>削減目標を達成するために講じた措置</t>
    <rPh sb="0" eb="2">
      <t>サクゲン</t>
    </rPh>
    <rPh sb="2" eb="4">
      <t>モクヒョウ</t>
    </rPh>
    <rPh sb="5" eb="7">
      <t>タッセイ</t>
    </rPh>
    <rPh sb="12" eb="13">
      <t>コウ</t>
    </rPh>
    <rPh sb="15" eb="17">
      <t>ソチ</t>
    </rPh>
    <phoneticPr fontId="3"/>
  </si>
  <si>
    <t>達成状況13</t>
    <rPh sb="0" eb="6">
      <t>タッセイジョウキョウ13</t>
    </rPh>
    <phoneticPr fontId="3"/>
  </si>
  <si>
    <t>　</t>
    <phoneticPr fontId="3"/>
  </si>
  <si>
    <t>　　</t>
    <phoneticPr fontId="3"/>
  </si>
  <si>
    <t>　　　</t>
    <phoneticPr fontId="3"/>
  </si>
  <si>
    <t>　　　　</t>
    <phoneticPr fontId="3"/>
  </si>
  <si>
    <t>　　　　　</t>
    <phoneticPr fontId="3"/>
  </si>
  <si>
    <t>　　　　　　</t>
    <phoneticPr fontId="3"/>
  </si>
  <si>
    <t>　　　　　　　　</t>
    <phoneticPr fontId="3"/>
  </si>
  <si>
    <t>削減率(%)　</t>
    <rPh sb="0" eb="2">
      <t>サクゲンリツ112</t>
    </rPh>
    <phoneticPr fontId="3"/>
  </si>
  <si>
    <t>基準年度　</t>
    <rPh sb="0" eb="2">
      <t>キジュンネンド7</t>
    </rPh>
    <phoneticPr fontId="3"/>
  </si>
  <si>
    <t>目標年度　</t>
    <rPh sb="0" eb="2">
      <t>モクヒョウネンド8</t>
    </rPh>
    <phoneticPr fontId="3"/>
  </si>
  <si>
    <t>目標率　</t>
    <rPh sb="0" eb="2">
      <t>モクヒョウリツ9</t>
    </rPh>
    <phoneticPr fontId="3"/>
  </si>
  <si>
    <t>令和6年度　</t>
    <rPh sb="0" eb="2">
      <t>レイワネンド10</t>
    </rPh>
    <phoneticPr fontId="3"/>
  </si>
  <si>
    <t>電気・ガス・熱供給・水道業</t>
    <phoneticPr fontId="3"/>
  </si>
  <si>
    <t>・令和5年度、プラント内照明(約165カ所)のLED化工事を実施。
・令和5～6年度、2号蒸気吸収式冷凍機更新工事を実施。令和6年6月～稼働開始。
・令和6年度、1号ボイラー台数制御盤にパワーガードを取付け。</t>
    <phoneticPr fontId="3"/>
  </si>
  <si>
    <t>公務（他に分類されるものを除く）</t>
    <phoneticPr fontId="3"/>
  </si>
  <si>
    <t>日本標準産業分類（R5）</t>
    <rPh sb="0" eb="2">
      <t>ニホン</t>
    </rPh>
    <rPh sb="2" eb="4">
      <t>ヒョウジュン</t>
    </rPh>
    <rPh sb="4" eb="6">
      <t>サンギョウ</t>
    </rPh>
    <rPh sb="6" eb="8">
      <t>ブンルイ</t>
    </rPh>
    <phoneticPr fontId="16"/>
  </si>
  <si>
    <t>農業、林業</t>
  </si>
  <si>
    <t>鉱業、採石業、砂利採取業</t>
  </si>
  <si>
    <t>運輸業、郵便業</t>
  </si>
  <si>
    <t>卸売業、小売業</t>
  </si>
  <si>
    <t>建築材料、鉱物・金属材料等卸売業</t>
  </si>
  <si>
    <t>金融業、保険業</t>
  </si>
  <si>
    <t>貸金業、クレジットカード業等非預金信用機関</t>
  </si>
  <si>
    <t>金融商品取引業、商品先物取引業</t>
  </si>
  <si>
    <t>保険業（保険媒介代理業、保険サービス業を含む）</t>
  </si>
  <si>
    <t>不動産業、物品賃貸業</t>
  </si>
  <si>
    <t>学術研究、専門・技術サービス業</t>
  </si>
  <si>
    <t>宿泊業、飲食サービス業</t>
  </si>
  <si>
    <t>生活関連サービス業、娯楽業</t>
  </si>
  <si>
    <t>教育、学習支援業</t>
  </si>
  <si>
    <t>その他の教育、学習支援業</t>
  </si>
  <si>
    <t>医療、福祉</t>
  </si>
  <si>
    <t>市町村の機関</t>
  </si>
  <si>
    <t>都道府県の機関</t>
    <rPh sb="0" eb="4">
      <t>トドウフケン</t>
    </rPh>
    <rPh sb="5" eb="7">
      <t>キカン</t>
    </rPh>
    <phoneticPr fontId="3"/>
  </si>
  <si>
    <t>R5～R7</t>
    <phoneticPr fontId="3"/>
  </si>
  <si>
    <t>照明のLED化、公用車の次世代化、庁舎の省エネ化</t>
    <phoneticPr fontId="3"/>
  </si>
  <si>
    <t>一般廃棄物（可燃物）の処理</t>
  </si>
  <si>
    <t>R4～R6</t>
    <phoneticPr fontId="3"/>
  </si>
  <si>
    <t>・ごみ処理過程での効率化運転による、エネルギー使用量の削減
・デマンド監視装置による電力量の管理を行い空調、照明、給排気設備等の省
エネ運転に努めた。
・組合構成４市において、ごみ減量化等について協議を行った。
・環境教育の一環として、施設見学者５９団体の約２，２０７人に「ごみの減
量化」・「リサイクル等」の広報を行った。
・クールビズ、ウォームビズを実施した。
・ＬＥＤ照明器具など省エネ対象機器へ適時に移行した。</t>
    <phoneticPr fontId="3"/>
  </si>
  <si>
    <t>ホームセンター、家具小売店舗として長崎県下に24店舗展開中</t>
  </si>
  <si>
    <t>R4～R7</t>
  </si>
  <si>
    <t>照明設備・・・既設照明器具をLED照明に交換
空調設備・・・電気量削減のデマンドコントローラーの導入
　　　　　　　旧型空調機を省エネタイプの空調機に変更</t>
    <phoneticPr fontId="3"/>
  </si>
  <si>
    <t>大阪府大阪市中央区南船場2丁目12番8号</t>
  </si>
  <si>
    <t>圧縮ガスを製造し、パイプラインにてユーザーへ供給
液体窒素、液体酸素製造業</t>
  </si>
  <si>
    <t>R3～R6</t>
  </si>
  <si>
    <t>装置運転の効率化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</si>
</sst>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76" formatCode="#,##0.0_);[Red]\(#,##0.0\)"/>
    <numFmt numFmtId="177" formatCode="#,##0_);[Red]\(#,##0\)"/>
    <numFmt numFmtId="178" formatCode="0.0%"/>
    <numFmt numFmtId="179" formatCode="#,##0.00_);[Red]\(#,##0.00\)"/>
    <numFmt numFmtId="180" formatCode="#,##0.0;[Red]\-#,##0.0"/>
    <numFmt numFmtId="181" formatCode="00"/>
    <numFmt numFmtId="182" formatCode="#,##0.00000_);[Red]\(#,##0.00000\)"/>
    <numFmt numFmtId="183" formatCode="#,##0.0000_);[Red]\(#,##0.0000\)"/>
    <numFmt numFmtId="184" formatCode="#,##0.000_);[Red]\(#,##0.000\)"/>
    <numFmt numFmtId="185" formatCode="0.00_ "/>
    <numFmt numFmtId="186" formatCode="0.000"/>
    <numFmt numFmtId="187" formatCode="0.0000"/>
    <numFmt numFmtId="188" formatCode="0.0"/>
    <numFmt numFmtId="189" formatCode="0.00000_);[Red]\(0.00000\)"/>
    <numFmt numFmtId="190" formatCode="0.00000"/>
    <numFmt numFmtId="191" formatCode="0.0_ "/>
    <numFmt numFmtId="192" formatCode="0.000_ "/>
    <numFmt numFmtId="193" formatCode="0.0_);[Red]\(0.0\)"/>
    <numFmt numFmtId="194" formatCode="0.00000_ "/>
    <numFmt numFmtId="195" formatCode="#,##0.000"/>
    <numFmt numFmtId="196" formatCode="#,##0.0_ "/>
    <numFmt numFmtId="197" formatCode="#,##0.0_ ;[Red]\-#,##0.0\ "/>
    <numFmt numFmtId="198" formatCode="#,##0.0"/>
    <numFmt numFmtId="199" formatCode="#,##0.00000;[Red]\-#,##0.00000"/>
  </numFmts>
  <fonts count="1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1"/>
      <name val="BIZ UDゴシック"/>
      <family val="3"/>
      <charset val="128"/>
    </font>
    <font>
      <u/>
      <sz val="11"/>
      <name val="BIZ UDゴシック"/>
      <family val="3"/>
      <charset val="128"/>
    </font>
    <font>
      <sz val="11"/>
      <color rgb="FFFF0000"/>
      <name val="BIZ UDゴシック"/>
      <family val="3"/>
      <charset val="128"/>
    </font>
    <font>
      <b/>
      <sz val="11"/>
      <name val="BIZ UDゴシック"/>
      <family val="3"/>
      <charset val="128"/>
    </font>
    <font>
      <sz val="11"/>
      <color rgb="FF00B050"/>
      <name val="BIZ UDゴシック"/>
      <family val="3"/>
      <charset val="128"/>
    </font>
    <font>
      <sz val="10"/>
      <name val="BIZ UDゴシック"/>
      <family val="3"/>
      <charset val="128"/>
    </font>
    <font>
      <sz val="11"/>
      <name val="Calibri"/>
      <family val="3"/>
    </font>
    <font>
      <sz val="11"/>
      <name val="Segoe UI Symbol"/>
      <family val="3"/>
    </font>
    <font>
      <sz val="11"/>
      <color theme="1"/>
      <name val="BIZ UDゴシック"/>
      <family val="3"/>
      <charset val="128"/>
    </font>
    <font>
      <sz val="9"/>
      <color indexed="81"/>
      <name val="BIZ UDゴシック"/>
      <family val="3"/>
      <charset val="128"/>
    </font>
    <font>
      <u/>
      <sz val="11"/>
      <color indexed="12"/>
      <name val="BIZ UDゴシック"/>
      <family val="3"/>
      <charset val="128"/>
    </font>
    <font>
      <sz val="6"/>
      <name val="ＭＳ Ｐゴシック"/>
      <family val="2"/>
      <charset val="128"/>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4" fillId="0" borderId="0" applyNumberFormat="0" applyFill="0" applyBorder="0" applyAlignment="0" applyProtection="0">
      <alignment vertical="top"/>
      <protection locked="0"/>
    </xf>
    <xf numFmtId="9" fontId="2" fillId="0" borderId="0" applyFont="0" applyFill="0" applyBorder="0" applyAlignment="0" applyProtection="0">
      <alignment vertical="center"/>
    </xf>
    <xf numFmtId="0" fontId="1" fillId="0" borderId="0">
      <alignment vertical="center"/>
    </xf>
  </cellStyleXfs>
  <cellXfs count="254">
    <xf numFmtId="0" fontId="0" fillId="0" borderId="0" xfId="0">
      <alignment vertical="center"/>
    </xf>
    <xf numFmtId="0" fontId="5" fillId="0" borderId="0" xfId="0" applyFont="1" applyAlignment="1">
      <alignment horizontal="center" vertical="center" wrapText="1"/>
    </xf>
    <xf numFmtId="0" fontId="5" fillId="0" borderId="0" xfId="0" applyFont="1" applyAlignment="1">
      <alignment horizontal="center" vertical="top" wrapText="1"/>
    </xf>
    <xf numFmtId="176" fontId="5" fillId="0" borderId="0" xfId="0" applyNumberFormat="1" applyFont="1" applyFill="1">
      <alignment vertical="center"/>
    </xf>
    <xf numFmtId="0" fontId="5" fillId="0" borderId="2" xfId="0" applyFont="1" applyFill="1" applyBorder="1" applyAlignment="1">
      <alignment horizontal="center" vertical="center"/>
    </xf>
    <xf numFmtId="0" fontId="5" fillId="0" borderId="1" xfId="0" applyFont="1" applyFill="1" applyBorder="1" applyAlignment="1">
      <alignment vertical="center" wrapText="1"/>
    </xf>
    <xf numFmtId="0" fontId="5" fillId="0" borderId="1" xfId="0" applyNumberFormat="1" applyFont="1" applyFill="1" applyBorder="1" applyAlignment="1">
      <alignment vertical="center" wrapText="1"/>
    </xf>
    <xf numFmtId="0" fontId="5" fillId="0" borderId="1" xfId="0" applyFont="1" applyFill="1" applyBorder="1" applyAlignment="1">
      <alignment horizontal="center" vertical="center" wrapText="1"/>
    </xf>
    <xf numFmtId="176" fontId="5" fillId="0" borderId="1" xfId="1" applyNumberFormat="1" applyFont="1" applyFill="1" applyBorder="1" applyAlignment="1">
      <alignment vertical="center" wrapText="1"/>
    </xf>
    <xf numFmtId="178" fontId="5" fillId="0" borderId="1" xfId="0" applyNumberFormat="1" applyFont="1" applyFill="1" applyBorder="1" applyAlignment="1">
      <alignment horizontal="right" vertical="center" wrapText="1"/>
    </xf>
    <xf numFmtId="178" fontId="5" fillId="0" borderId="1" xfId="0" applyNumberFormat="1" applyFont="1" applyFill="1" applyBorder="1" applyAlignment="1">
      <alignment vertical="center" wrapText="1"/>
    </xf>
    <xf numFmtId="0" fontId="5" fillId="0" borderId="0" xfId="0" applyFont="1">
      <alignment vertical="center"/>
    </xf>
    <xf numFmtId="38" fontId="5" fillId="0" borderId="1" xfId="1" applyFont="1" applyFill="1" applyBorder="1" applyAlignment="1">
      <alignment horizontal="right" vertical="center" wrapText="1"/>
    </xf>
    <xf numFmtId="179" fontId="5" fillId="0" borderId="1" xfId="0" applyNumberFormat="1" applyFont="1" applyFill="1" applyBorder="1" applyAlignment="1">
      <alignment horizontal="right" vertical="center" wrapText="1"/>
    </xf>
    <xf numFmtId="0" fontId="5" fillId="0" borderId="1" xfId="0" applyFont="1" applyFill="1" applyBorder="1" applyAlignment="1">
      <alignment horizontal="center" vertical="center"/>
    </xf>
    <xf numFmtId="176" fontId="5" fillId="0" borderId="1" xfId="1" applyNumberFormat="1" applyFont="1" applyFill="1" applyBorder="1">
      <alignment vertical="center"/>
    </xf>
    <xf numFmtId="176" fontId="5" fillId="0" borderId="1" xfId="1" applyNumberFormat="1" applyFont="1" applyFill="1" applyBorder="1" applyAlignment="1">
      <alignment horizontal="right" vertical="center"/>
    </xf>
    <xf numFmtId="0" fontId="5" fillId="0" borderId="1" xfId="0" applyNumberFormat="1" applyFont="1" applyFill="1" applyBorder="1">
      <alignment vertical="center"/>
    </xf>
    <xf numFmtId="176" fontId="5" fillId="0" borderId="1" xfId="0" applyNumberFormat="1" applyFont="1" applyFill="1" applyBorder="1" applyAlignment="1">
      <alignment horizontal="right" vertical="center" wrapText="1"/>
    </xf>
    <xf numFmtId="178" fontId="5" fillId="0" borderId="1" xfId="3" applyNumberFormat="1" applyFont="1" applyFill="1" applyBorder="1" applyAlignment="1">
      <alignment vertical="center" wrapText="1"/>
    </xf>
    <xf numFmtId="179" fontId="5" fillId="0" borderId="1" xfId="0" applyNumberFormat="1" applyFont="1" applyFill="1" applyBorder="1" applyAlignment="1">
      <alignment vertical="center" wrapText="1"/>
    </xf>
    <xf numFmtId="0" fontId="5" fillId="0" borderId="0" xfId="0" applyFont="1" applyAlignment="1">
      <alignment horizontal="center" vertical="center"/>
    </xf>
    <xf numFmtId="0" fontId="5" fillId="0" borderId="1" xfId="0" applyNumberFormat="1" applyFont="1" applyFill="1" applyBorder="1" applyAlignment="1">
      <alignment horizontal="right" vertical="center" wrapText="1"/>
    </xf>
    <xf numFmtId="178" fontId="5" fillId="0" borderId="1" xfId="3" applyNumberFormat="1" applyFont="1" applyFill="1" applyBorder="1" applyAlignment="1">
      <alignment horizontal="right" vertical="center" wrapText="1"/>
    </xf>
    <xf numFmtId="0" fontId="5" fillId="0" borderId="0" xfId="0" applyFont="1" applyFill="1">
      <alignment vertical="center"/>
    </xf>
    <xf numFmtId="176" fontId="5" fillId="0" borderId="1" xfId="1" applyNumberFormat="1" applyFont="1" applyFill="1" applyBorder="1" applyAlignment="1">
      <alignment horizontal="right" vertical="center" wrapText="1"/>
    </xf>
    <xf numFmtId="0" fontId="5" fillId="0" borderId="10" xfId="0" applyFont="1" applyFill="1" applyBorder="1" applyAlignment="1">
      <alignment vertical="center" wrapText="1"/>
    </xf>
    <xf numFmtId="0" fontId="7" fillId="0" borderId="0" xfId="0" applyFont="1">
      <alignment vertical="center"/>
    </xf>
    <xf numFmtId="196" fontId="5" fillId="0" borderId="1" xfId="0" applyNumberFormat="1" applyFont="1" applyFill="1" applyBorder="1" applyAlignment="1">
      <alignment horizontal="right" vertical="center" wrapText="1"/>
    </xf>
    <xf numFmtId="0" fontId="5" fillId="0" borderId="1" xfId="0" applyFont="1" applyFill="1" applyBorder="1" applyAlignment="1">
      <alignment horizontal="left" vertical="center" wrapText="1"/>
    </xf>
    <xf numFmtId="0" fontId="5" fillId="0" borderId="1" xfId="0" applyFont="1" applyFill="1" applyBorder="1">
      <alignment vertical="center"/>
    </xf>
    <xf numFmtId="179" fontId="5" fillId="0" borderId="1" xfId="0" applyNumberFormat="1" applyFont="1" applyFill="1" applyBorder="1">
      <alignment vertical="center"/>
    </xf>
    <xf numFmtId="0" fontId="5" fillId="0" borderId="0" xfId="0" applyFont="1" applyFill="1" applyAlignment="1">
      <alignment vertical="center" wrapText="1"/>
    </xf>
    <xf numFmtId="0" fontId="5" fillId="0" borderId="0" xfId="0" applyFont="1" applyAlignment="1">
      <alignment vertical="center" wrapText="1"/>
    </xf>
    <xf numFmtId="0" fontId="5" fillId="0" borderId="0" xfId="0" applyNumberFormat="1" applyFont="1" applyAlignment="1">
      <alignment vertical="center" wrapText="1"/>
    </xf>
    <xf numFmtId="49" fontId="5" fillId="0" borderId="0" xfId="0" applyNumberFormat="1" applyFont="1">
      <alignment vertical="center"/>
    </xf>
    <xf numFmtId="0" fontId="6" fillId="0" borderId="0" xfId="2" applyFont="1" applyAlignment="1" applyProtection="1">
      <alignment vertical="center"/>
    </xf>
    <xf numFmtId="0" fontId="8" fillId="0" borderId="0" xfId="0" applyFont="1">
      <alignment vertical="center"/>
    </xf>
    <xf numFmtId="0" fontId="5" fillId="0" borderId="1" xfId="0" applyFont="1" applyBorder="1" applyAlignment="1">
      <alignment horizontal="center" vertical="center"/>
    </xf>
    <xf numFmtId="0" fontId="5" fillId="0" borderId="9" xfId="0" applyFont="1" applyBorder="1" applyAlignment="1">
      <alignment horizontal="center" vertical="center"/>
    </xf>
    <xf numFmtId="0" fontId="5" fillId="0" borderId="1" xfId="0" applyFont="1" applyBorder="1" applyAlignment="1">
      <alignment horizontal="center" vertical="center" wrapText="1"/>
    </xf>
    <xf numFmtId="3" fontId="5" fillId="0" borderId="1" xfId="0" applyNumberFormat="1" applyFont="1" applyBorder="1">
      <alignment vertical="center"/>
    </xf>
    <xf numFmtId="3" fontId="5" fillId="0" borderId="1" xfId="0" applyNumberFormat="1" applyFont="1" applyBorder="1" applyAlignment="1">
      <alignment horizontal="right" vertical="center"/>
    </xf>
    <xf numFmtId="178" fontId="5" fillId="0" borderId="1" xfId="3" applyNumberFormat="1" applyFont="1" applyBorder="1">
      <alignment vertical="center"/>
    </xf>
    <xf numFmtId="0" fontId="5" fillId="0" borderId="1" xfId="0" applyFont="1" applyBorder="1" applyAlignment="1">
      <alignment vertical="center" wrapText="1"/>
    </xf>
    <xf numFmtId="3" fontId="5" fillId="0" borderId="2" xfId="0" applyNumberFormat="1" applyFont="1" applyBorder="1">
      <alignment vertical="center"/>
    </xf>
    <xf numFmtId="178" fontId="5" fillId="0" borderId="6" xfId="3" applyNumberFormat="1" applyFont="1" applyBorder="1">
      <alignment vertical="center"/>
    </xf>
    <xf numFmtId="0" fontId="5" fillId="0" borderId="1" xfId="0" applyFont="1" applyBorder="1" applyAlignment="1">
      <alignment horizontal="right" vertical="center"/>
    </xf>
    <xf numFmtId="38" fontId="5" fillId="0" borderId="1" xfId="1" applyFont="1" applyBorder="1">
      <alignment vertical="center"/>
    </xf>
    <xf numFmtId="178" fontId="5" fillId="0" borderId="0" xfId="0" applyNumberFormat="1" applyFont="1">
      <alignment vertical="center"/>
    </xf>
    <xf numFmtId="10" fontId="5" fillId="0" borderId="0" xfId="0" applyNumberFormat="1" applyFont="1">
      <alignment vertical="center"/>
    </xf>
    <xf numFmtId="0" fontId="5" fillId="0" borderId="0" xfId="0" applyFont="1" applyBorder="1" applyAlignment="1">
      <alignment horizontal="center" vertical="center"/>
    </xf>
    <xf numFmtId="0" fontId="5" fillId="0" borderId="0" xfId="0" applyFont="1" applyAlignment="1">
      <alignment horizontal="left" vertical="center" wrapText="1"/>
    </xf>
    <xf numFmtId="3" fontId="5" fillId="0" borderId="2" xfId="0" applyNumberFormat="1" applyFont="1" applyFill="1" applyBorder="1">
      <alignment vertical="center"/>
    </xf>
    <xf numFmtId="0" fontId="5" fillId="0" borderId="4" xfId="0" applyFont="1" applyFill="1" applyBorder="1">
      <alignment vertical="center"/>
    </xf>
    <xf numFmtId="195" fontId="5" fillId="0" borderId="2" xfId="0" applyNumberFormat="1" applyFont="1" applyFill="1" applyBorder="1">
      <alignment vertical="center"/>
    </xf>
    <xf numFmtId="0" fontId="5" fillId="0" borderId="5" xfId="0" applyFont="1" applyFill="1" applyBorder="1">
      <alignment vertical="center"/>
    </xf>
    <xf numFmtId="3" fontId="5" fillId="0" borderId="2" xfId="0" applyNumberFormat="1" applyFont="1" applyFill="1" applyBorder="1" applyAlignment="1">
      <alignment horizontal="center" vertical="center"/>
    </xf>
    <xf numFmtId="191" fontId="5" fillId="0" borderId="6" xfId="0" applyNumberFormat="1" applyFont="1" applyFill="1" applyBorder="1">
      <alignment vertical="center"/>
    </xf>
    <xf numFmtId="10" fontId="5" fillId="0" borderId="7" xfId="0" applyNumberFormat="1" applyFont="1" applyFill="1" applyBorder="1">
      <alignment vertical="center"/>
    </xf>
    <xf numFmtId="10" fontId="5" fillId="0" borderId="8" xfId="0" applyNumberFormat="1" applyFont="1" applyFill="1" applyBorder="1">
      <alignment vertical="center"/>
    </xf>
    <xf numFmtId="178" fontId="5" fillId="0" borderId="0" xfId="0" applyNumberFormat="1" applyFont="1" applyFill="1">
      <alignment vertical="center"/>
    </xf>
    <xf numFmtId="10" fontId="5" fillId="0" borderId="0" xfId="0" applyNumberFormat="1" applyFont="1" applyFill="1">
      <alignment vertical="center"/>
    </xf>
    <xf numFmtId="0" fontId="5" fillId="0" borderId="8" xfId="0" applyFont="1" applyFill="1" applyBorder="1">
      <alignment vertical="center"/>
    </xf>
    <xf numFmtId="0" fontId="5" fillId="0" borderId="0" xfId="0" applyFont="1" applyFill="1" applyBorder="1" applyAlignment="1">
      <alignment horizontal="left" vertical="center" indent="1"/>
    </xf>
    <xf numFmtId="191" fontId="5" fillId="0" borderId="0" xfId="0" applyNumberFormat="1" applyFont="1" applyFill="1" applyBorder="1">
      <alignment vertical="center"/>
    </xf>
    <xf numFmtId="10" fontId="5" fillId="0" borderId="0" xfId="0" applyNumberFormat="1" applyFont="1" applyFill="1" applyBorder="1">
      <alignment vertical="center"/>
    </xf>
    <xf numFmtId="0" fontId="5" fillId="0" borderId="3" xfId="0" applyFont="1" applyBorder="1" applyAlignment="1">
      <alignment horizontal="center" vertical="center"/>
    </xf>
    <xf numFmtId="0" fontId="5" fillId="0" borderId="1" xfId="0" applyFont="1" applyBorder="1" applyAlignment="1">
      <alignment horizontal="left" vertical="center" indent="1"/>
    </xf>
    <xf numFmtId="178" fontId="5" fillId="0" borderId="1" xfId="0" applyNumberFormat="1" applyFont="1" applyBorder="1" applyAlignment="1">
      <alignment horizontal="right" vertical="center"/>
    </xf>
    <xf numFmtId="188" fontId="5" fillId="0" borderId="1" xfId="0" applyNumberFormat="1" applyFont="1" applyBorder="1" applyAlignment="1">
      <alignment horizontal="right" vertical="center"/>
    </xf>
    <xf numFmtId="178" fontId="5" fillId="0" borderId="2" xfId="0" applyNumberFormat="1" applyFont="1" applyBorder="1" applyAlignment="1">
      <alignment horizontal="right" vertical="center"/>
    </xf>
    <xf numFmtId="180" fontId="5" fillId="0" borderId="1" xfId="1" applyNumberFormat="1" applyFont="1" applyBorder="1">
      <alignment vertical="center"/>
    </xf>
    <xf numFmtId="178" fontId="5" fillId="0" borderId="1" xfId="0" applyNumberFormat="1" applyFont="1" applyBorder="1">
      <alignment vertical="center"/>
    </xf>
    <xf numFmtId="0" fontId="5" fillId="0" borderId="3" xfId="0" applyFont="1" applyBorder="1">
      <alignment vertical="center"/>
    </xf>
    <xf numFmtId="0" fontId="5" fillId="0" borderId="0" xfId="0" applyFont="1" applyBorder="1">
      <alignment vertical="center"/>
    </xf>
    <xf numFmtId="0" fontId="5" fillId="0" borderId="1" xfId="0" applyFont="1" applyBorder="1" applyAlignment="1">
      <alignment vertical="center"/>
    </xf>
    <xf numFmtId="0" fontId="5" fillId="0" borderId="1" xfId="0" applyFont="1" applyBorder="1">
      <alignment vertical="center"/>
    </xf>
    <xf numFmtId="190" fontId="5" fillId="0" borderId="1" xfId="0" applyNumberFormat="1" applyFont="1" applyBorder="1">
      <alignment vertical="center"/>
    </xf>
    <xf numFmtId="178" fontId="5" fillId="0" borderId="0" xfId="0" applyNumberFormat="1" applyFont="1" applyBorder="1">
      <alignment vertical="center"/>
    </xf>
    <xf numFmtId="178" fontId="5" fillId="0" borderId="0" xfId="0" applyNumberFormat="1" applyFont="1" applyFill="1" applyBorder="1" applyAlignment="1">
      <alignment vertical="center" wrapText="1"/>
    </xf>
    <xf numFmtId="178" fontId="5" fillId="0" borderId="0" xfId="3" applyNumberFormat="1" applyFont="1">
      <alignment vertical="center"/>
    </xf>
    <xf numFmtId="0" fontId="5" fillId="0" borderId="3" xfId="0" applyFont="1" applyFill="1" applyBorder="1" applyAlignment="1">
      <alignment vertical="center"/>
    </xf>
    <xf numFmtId="0" fontId="5" fillId="0" borderId="0" xfId="0" applyFont="1" applyFill="1" applyBorder="1" applyAlignment="1">
      <alignment vertical="center"/>
    </xf>
    <xf numFmtId="0" fontId="5" fillId="0" borderId="3" xfId="0" applyFont="1" applyBorder="1" applyAlignment="1">
      <alignment vertical="center"/>
    </xf>
    <xf numFmtId="0" fontId="5" fillId="0" borderId="0" xfId="0" applyFont="1" applyBorder="1" applyAlignment="1">
      <alignment vertical="center"/>
    </xf>
    <xf numFmtId="0" fontId="6" fillId="0" borderId="0" xfId="2" applyFont="1" applyAlignment="1" applyProtection="1">
      <alignment horizontal="right" vertical="center"/>
    </xf>
    <xf numFmtId="0" fontId="8" fillId="0" borderId="0" xfId="0" applyFont="1" applyFill="1">
      <alignment vertical="center"/>
    </xf>
    <xf numFmtId="2" fontId="5" fillId="0" borderId="1" xfId="0" applyNumberFormat="1" applyFont="1" applyBorder="1">
      <alignment vertical="center"/>
    </xf>
    <xf numFmtId="193" fontId="5" fillId="0" borderId="1" xfId="1" applyNumberFormat="1" applyFont="1" applyBorder="1">
      <alignment vertical="center"/>
    </xf>
    <xf numFmtId="178" fontId="5" fillId="0" borderId="1" xfId="1" applyNumberFormat="1" applyFont="1" applyBorder="1">
      <alignment vertical="center"/>
    </xf>
    <xf numFmtId="176" fontId="5" fillId="0" borderId="1" xfId="1" applyNumberFormat="1" applyFont="1" applyBorder="1">
      <alignment vertical="center"/>
    </xf>
    <xf numFmtId="2" fontId="5" fillId="0" borderId="1" xfId="0" applyNumberFormat="1" applyFont="1" applyBorder="1" applyAlignment="1">
      <alignment horizontal="center" vertical="center"/>
    </xf>
    <xf numFmtId="9" fontId="5" fillId="0" borderId="1" xfId="0" applyNumberFormat="1" applyFont="1" applyBorder="1" applyAlignment="1">
      <alignment horizontal="center" vertical="center" shrinkToFit="1"/>
    </xf>
    <xf numFmtId="9" fontId="5" fillId="0" borderId="1" xfId="0" applyNumberFormat="1" applyFont="1" applyBorder="1">
      <alignment vertical="center"/>
    </xf>
    <xf numFmtId="0" fontId="5" fillId="0" borderId="0" xfId="2" applyFont="1" applyAlignment="1" applyProtection="1">
      <alignment vertical="center"/>
    </xf>
    <xf numFmtId="176" fontId="5" fillId="0" borderId="0" xfId="0" applyNumberFormat="1" applyFont="1">
      <alignment vertical="center"/>
    </xf>
    <xf numFmtId="0" fontId="5" fillId="0" borderId="15" xfId="0" applyFont="1" applyFill="1" applyBorder="1" applyAlignment="1">
      <alignment vertical="center" wrapText="1"/>
    </xf>
    <xf numFmtId="0" fontId="5" fillId="0" borderId="1" xfId="0" applyFont="1" applyFill="1" applyBorder="1" applyAlignment="1">
      <alignment horizontal="right" vertical="center" wrapText="1"/>
    </xf>
    <xf numFmtId="178" fontId="9" fillId="0" borderId="1" xfId="3" applyNumberFormat="1" applyFont="1" applyFill="1" applyBorder="1" applyAlignment="1">
      <alignment horizontal="right" vertical="center" wrapText="1"/>
    </xf>
    <xf numFmtId="0" fontId="5" fillId="3" borderId="1" xfId="0" applyFont="1" applyFill="1" applyBorder="1" applyAlignment="1">
      <alignment vertical="center" wrapText="1"/>
    </xf>
    <xf numFmtId="0" fontId="5" fillId="0" borderId="3"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3" borderId="1" xfId="0" applyFont="1" applyFill="1" applyBorder="1" applyAlignment="1">
      <alignment horizontal="left" vertical="center" wrapText="1"/>
    </xf>
    <xf numFmtId="178" fontId="9" fillId="0" borderId="1" xfId="0" applyNumberFormat="1" applyFont="1" applyFill="1" applyBorder="1" applyAlignment="1">
      <alignment horizontal="right" vertical="center" wrapText="1"/>
    </xf>
    <xf numFmtId="197" fontId="5" fillId="0" borderId="1" xfId="1" applyNumberFormat="1" applyFont="1" applyFill="1" applyBorder="1" applyAlignment="1">
      <alignment horizontal="right" vertical="center" wrapText="1"/>
    </xf>
    <xf numFmtId="197" fontId="5" fillId="0" borderId="1" xfId="1" applyNumberFormat="1" applyFont="1" applyFill="1" applyBorder="1">
      <alignment vertical="center"/>
    </xf>
    <xf numFmtId="180" fontId="5" fillId="0" borderId="0" xfId="1" applyNumberFormat="1" applyFont="1">
      <alignment vertical="center"/>
    </xf>
    <xf numFmtId="0" fontId="5" fillId="0" borderId="9" xfId="0" applyFont="1" applyFill="1" applyBorder="1" applyAlignment="1">
      <alignment vertical="center" wrapText="1"/>
    </xf>
    <xf numFmtId="181" fontId="5" fillId="0" borderId="5" xfId="0" applyNumberFormat="1" applyFont="1" applyFill="1" applyBorder="1" applyAlignment="1">
      <alignment horizontal="center" vertical="center" wrapText="1"/>
    </xf>
    <xf numFmtId="180" fontId="5" fillId="0" borderId="1" xfId="1" applyNumberFormat="1" applyFont="1" applyFill="1" applyBorder="1" applyAlignment="1">
      <alignment horizontal="right" vertical="center" wrapText="1"/>
    </xf>
    <xf numFmtId="0" fontId="5" fillId="0" borderId="5" xfId="0" applyFont="1" applyFill="1" applyBorder="1" applyAlignment="1">
      <alignment horizontal="center" vertical="center" wrapText="1"/>
    </xf>
    <xf numFmtId="184" fontId="5" fillId="0" borderId="1" xfId="1" applyNumberFormat="1" applyFont="1" applyFill="1" applyBorder="1" applyAlignment="1">
      <alignment horizontal="right" vertical="center" wrapText="1"/>
    </xf>
    <xf numFmtId="188" fontId="5" fillId="0" borderId="1" xfId="0" applyNumberFormat="1" applyFont="1" applyFill="1" applyBorder="1" applyAlignment="1">
      <alignment horizontal="right" vertical="center" wrapText="1"/>
    </xf>
    <xf numFmtId="186" fontId="5" fillId="0" borderId="1" xfId="0" applyNumberFormat="1" applyFont="1" applyFill="1" applyBorder="1" applyAlignment="1">
      <alignment horizontal="right" vertical="center" wrapText="1"/>
    </xf>
    <xf numFmtId="0" fontId="5" fillId="0" borderId="5" xfId="0" applyFont="1" applyFill="1" applyBorder="1" applyAlignment="1">
      <alignment horizontal="center" vertical="center"/>
    </xf>
    <xf numFmtId="185" fontId="5" fillId="0" borderId="1" xfId="0" applyNumberFormat="1" applyFont="1" applyFill="1" applyBorder="1" applyAlignment="1">
      <alignment horizontal="right" vertical="center" wrapText="1"/>
    </xf>
    <xf numFmtId="187" fontId="5" fillId="0" borderId="1" xfId="0" applyNumberFormat="1" applyFont="1" applyFill="1" applyBorder="1" applyAlignment="1">
      <alignment horizontal="right" vertical="center" wrapText="1"/>
    </xf>
    <xf numFmtId="0" fontId="5" fillId="0" borderId="1" xfId="2" applyFont="1" applyFill="1" applyBorder="1" applyAlignment="1" applyProtection="1">
      <alignment horizontal="left" vertical="center" wrapText="1"/>
    </xf>
    <xf numFmtId="192" fontId="5" fillId="0" borderId="1" xfId="0" applyNumberFormat="1" applyFont="1" applyFill="1" applyBorder="1" applyAlignment="1">
      <alignment horizontal="right" vertical="center" wrapText="1"/>
    </xf>
    <xf numFmtId="0" fontId="5" fillId="0" borderId="14" xfId="0" applyFont="1" applyFill="1" applyBorder="1" applyAlignment="1">
      <alignment horizontal="center" vertical="center" wrapText="1"/>
    </xf>
    <xf numFmtId="0" fontId="5" fillId="0" borderId="9" xfId="0" applyNumberFormat="1" applyFont="1" applyFill="1" applyBorder="1" applyAlignment="1">
      <alignment vertical="center" wrapText="1"/>
    </xf>
    <xf numFmtId="176" fontId="5" fillId="0" borderId="9" xfId="0" applyNumberFormat="1" applyFont="1" applyFill="1" applyBorder="1" applyAlignment="1">
      <alignment horizontal="right" vertical="center" wrapText="1"/>
    </xf>
    <xf numFmtId="0" fontId="5" fillId="0" borderId="1" xfId="0" applyNumberFormat="1" applyFont="1" applyFill="1" applyBorder="1" applyAlignment="1">
      <alignment horizontal="left" vertical="center" wrapText="1"/>
    </xf>
    <xf numFmtId="183" fontId="5" fillId="0" borderId="1" xfId="0" applyNumberFormat="1" applyFont="1" applyFill="1" applyBorder="1" applyAlignment="1">
      <alignment horizontal="right" vertical="center" wrapText="1"/>
    </xf>
    <xf numFmtId="0" fontId="13" fillId="0" borderId="1" xfId="0" applyFont="1" applyFill="1" applyBorder="1" applyAlignment="1">
      <alignment horizontal="center" vertical="center" wrapText="1"/>
    </xf>
    <xf numFmtId="0" fontId="5" fillId="0" borderId="1" xfId="2" applyFont="1" applyFill="1" applyBorder="1" applyAlignment="1" applyProtection="1">
      <alignment vertical="center" wrapText="1"/>
    </xf>
    <xf numFmtId="183" fontId="5" fillId="0" borderId="1" xfId="1" applyNumberFormat="1" applyFont="1" applyFill="1" applyBorder="1" applyAlignment="1">
      <alignment horizontal="right" vertical="center" wrapText="1"/>
    </xf>
    <xf numFmtId="194" fontId="5" fillId="0" borderId="1" xfId="0" applyNumberFormat="1" applyFont="1" applyFill="1" applyBorder="1" applyAlignment="1">
      <alignment horizontal="right" vertical="center"/>
    </xf>
    <xf numFmtId="3" fontId="5" fillId="0" borderId="1" xfId="0" applyNumberFormat="1" applyFont="1" applyFill="1" applyBorder="1" applyAlignment="1">
      <alignment horizontal="right" vertical="center" wrapText="1"/>
    </xf>
    <xf numFmtId="179" fontId="5" fillId="0" borderId="1" xfId="1" applyNumberFormat="1" applyFont="1" applyFill="1" applyBorder="1" applyAlignment="1">
      <alignment horizontal="right" vertical="center" wrapText="1"/>
    </xf>
    <xf numFmtId="184" fontId="5" fillId="0" borderId="1" xfId="0" applyNumberFormat="1" applyFont="1" applyFill="1" applyBorder="1" applyAlignment="1">
      <alignment horizontal="right" vertical="center" wrapText="1"/>
    </xf>
    <xf numFmtId="176" fontId="5" fillId="0" borderId="1" xfId="0" applyNumberFormat="1" applyFont="1" applyFill="1" applyBorder="1" applyAlignment="1">
      <alignment horizontal="right" vertical="center"/>
    </xf>
    <xf numFmtId="0" fontId="5" fillId="0" borderId="1" xfId="0" applyNumberFormat="1" applyFont="1" applyFill="1" applyBorder="1" applyAlignment="1">
      <alignment horizontal="right" vertical="center"/>
    </xf>
    <xf numFmtId="2" fontId="5" fillId="0" borderId="1" xfId="0" applyNumberFormat="1" applyFont="1" applyFill="1" applyBorder="1" applyAlignment="1">
      <alignment horizontal="right" vertical="center" wrapText="1"/>
    </xf>
    <xf numFmtId="176" fontId="5" fillId="0" borderId="0" xfId="1" applyNumberFormat="1" applyFont="1" applyFill="1" applyBorder="1" applyAlignment="1">
      <alignment horizontal="right" vertical="center" wrapText="1"/>
    </xf>
    <xf numFmtId="182" fontId="5" fillId="0" borderId="1" xfId="1" applyNumberFormat="1" applyFont="1" applyFill="1" applyBorder="1" applyAlignment="1">
      <alignment horizontal="right" vertical="center" wrapText="1"/>
    </xf>
    <xf numFmtId="198" fontId="5" fillId="0" borderId="1" xfId="0" applyNumberFormat="1" applyFont="1" applyFill="1" applyBorder="1" applyAlignment="1">
      <alignment horizontal="right" vertical="center" wrapText="1"/>
    </xf>
    <xf numFmtId="189" fontId="5" fillId="0" borderId="1" xfId="0" applyNumberFormat="1" applyFont="1" applyFill="1" applyBorder="1" applyAlignment="1">
      <alignment horizontal="right" vertical="center" wrapText="1"/>
    </xf>
    <xf numFmtId="190" fontId="5" fillId="0" borderId="1" xfId="0" applyNumberFormat="1" applyFont="1" applyFill="1" applyBorder="1" applyAlignment="1">
      <alignment horizontal="right" vertical="center" wrapText="1"/>
    </xf>
    <xf numFmtId="0" fontId="5" fillId="0" borderId="0" xfId="0" applyFont="1" applyFill="1" applyAlignment="1">
      <alignment horizontal="right" vertical="center"/>
    </xf>
    <xf numFmtId="0" fontId="5" fillId="0" borderId="9" xfId="0" applyNumberFormat="1" applyFont="1" applyFill="1" applyBorder="1" applyAlignment="1">
      <alignment horizontal="right" vertical="center" wrapText="1"/>
    </xf>
    <xf numFmtId="183" fontId="5" fillId="0" borderId="9" xfId="1" applyNumberFormat="1" applyFont="1" applyFill="1" applyBorder="1" applyAlignment="1">
      <alignment horizontal="right" vertical="center" wrapText="1"/>
    </xf>
    <xf numFmtId="180" fontId="5" fillId="0" borderId="1" xfId="1" applyNumberFormat="1" applyFont="1" applyFill="1" applyBorder="1" applyAlignment="1">
      <alignment horizontal="right" vertical="center"/>
    </xf>
    <xf numFmtId="182" fontId="5" fillId="0" borderId="1" xfId="0" applyNumberFormat="1" applyFont="1" applyFill="1" applyBorder="1" applyAlignment="1">
      <alignment horizontal="right" vertical="center" wrapText="1"/>
    </xf>
    <xf numFmtId="177" fontId="5" fillId="0" borderId="1" xfId="0" applyNumberFormat="1" applyFont="1" applyFill="1" applyBorder="1" applyAlignment="1">
      <alignment horizontal="right" vertical="center" wrapText="1"/>
    </xf>
    <xf numFmtId="0" fontId="5" fillId="0" borderId="0" xfId="0" applyFont="1" applyFill="1" applyAlignment="1">
      <alignment horizontal="center" vertical="center" wrapText="1"/>
    </xf>
    <xf numFmtId="0" fontId="5" fillId="0" borderId="0" xfId="0" applyFont="1" applyFill="1" applyAlignment="1">
      <alignment horizontal="center" vertical="top" wrapText="1"/>
    </xf>
    <xf numFmtId="0" fontId="5" fillId="0" borderId="9" xfId="0" applyFont="1" applyBorder="1" applyAlignment="1">
      <alignment horizontal="center" vertical="center"/>
    </xf>
    <xf numFmtId="0" fontId="5" fillId="0" borderId="1" xfId="0" applyFont="1" applyBorder="1" applyAlignment="1">
      <alignment horizontal="center" vertical="center"/>
    </xf>
    <xf numFmtId="199" fontId="5" fillId="0" borderId="1" xfId="1" applyNumberFormat="1" applyFont="1" applyFill="1" applyBorder="1" applyAlignment="1">
      <alignment horizontal="right" vertical="center" wrapText="1"/>
    </xf>
    <xf numFmtId="195" fontId="5" fillId="0" borderId="1" xfId="0" applyNumberFormat="1" applyFont="1" applyFill="1" applyBorder="1" applyAlignment="1">
      <alignment horizontal="right" vertical="center" wrapText="1"/>
    </xf>
    <xf numFmtId="195" fontId="5" fillId="0" borderId="1" xfId="1" applyNumberFormat="1" applyFont="1" applyFill="1" applyBorder="1" applyAlignment="1">
      <alignment horizontal="right" vertical="center" wrapText="1"/>
    </xf>
    <xf numFmtId="186" fontId="5" fillId="0" borderId="1" xfId="0" applyNumberFormat="1" applyFont="1" applyFill="1" applyBorder="1" applyAlignment="1">
      <alignment horizontal="right" vertical="center"/>
    </xf>
    <xf numFmtId="40" fontId="5" fillId="0" borderId="1" xfId="1" applyNumberFormat="1" applyFont="1" applyBorder="1">
      <alignment vertical="center"/>
    </xf>
    <xf numFmtId="0" fontId="5" fillId="0" borderId="1" xfId="0" applyFont="1" applyFill="1" applyBorder="1" applyAlignment="1">
      <alignment horizontal="left" vertical="center" indent="1"/>
    </xf>
    <xf numFmtId="0" fontId="15" fillId="0" borderId="1" xfId="2" applyFont="1" applyFill="1" applyBorder="1" applyAlignment="1" applyProtection="1">
      <alignment vertical="center" wrapText="1"/>
    </xf>
    <xf numFmtId="0" fontId="15" fillId="0" borderId="9" xfId="2" applyFont="1" applyFill="1" applyBorder="1" applyAlignment="1" applyProtection="1">
      <alignment vertical="center" wrapText="1"/>
    </xf>
    <xf numFmtId="0" fontId="5" fillId="4" borderId="1" xfId="0" applyFont="1" applyFill="1" applyBorder="1" applyAlignment="1">
      <alignment horizontal="center" vertical="top" wrapText="1"/>
    </xf>
    <xf numFmtId="49" fontId="5" fillId="4" borderId="1" xfId="0" applyNumberFormat="1" applyFont="1" applyFill="1" applyBorder="1" applyAlignment="1">
      <alignment horizontal="center" vertical="top" wrapText="1"/>
    </xf>
    <xf numFmtId="0" fontId="5" fillId="0" borderId="1" xfId="0" applyFont="1" applyFill="1" applyBorder="1" applyAlignment="1">
      <alignment horizontal="center" vertical="center"/>
    </xf>
    <xf numFmtId="0" fontId="13" fillId="0" borderId="0" xfId="4" applyFont="1" applyAlignment="1">
      <alignment horizontal="left" vertical="center"/>
    </xf>
    <xf numFmtId="0" fontId="13" fillId="0" borderId="0" xfId="4" applyFont="1">
      <alignment vertical="center"/>
    </xf>
    <xf numFmtId="0" fontId="13" fillId="0" borderId="10" xfId="4" applyFont="1" applyBorder="1" applyAlignment="1">
      <alignment horizontal="center" vertical="center" wrapText="1"/>
    </xf>
    <xf numFmtId="0" fontId="13" fillId="0" borderId="8" xfId="4" applyFont="1" applyBorder="1" applyAlignment="1">
      <alignment horizontal="center" vertical="center" wrapText="1"/>
    </xf>
    <xf numFmtId="0" fontId="13" fillId="0" borderId="10" xfId="4" applyFont="1" applyBorder="1" applyAlignment="1">
      <alignment horizontal="center" vertical="center"/>
    </xf>
    <xf numFmtId="0" fontId="13" fillId="0" borderId="6" xfId="4" applyFont="1" applyBorder="1" applyAlignment="1">
      <alignment horizontal="center" vertical="center" wrapText="1"/>
    </xf>
    <xf numFmtId="0" fontId="13" fillId="0" borderId="6" xfId="4" applyFont="1" applyBorder="1" applyAlignment="1">
      <alignment horizontal="center" vertical="center"/>
    </xf>
    <xf numFmtId="0" fontId="13" fillId="0" borderId="1" xfId="4" applyFont="1" applyBorder="1">
      <alignment vertical="center"/>
    </xf>
    <xf numFmtId="0" fontId="13" fillId="0" borderId="5" xfId="4" applyFont="1" applyBorder="1" applyAlignment="1">
      <alignment horizontal="right" vertical="center"/>
    </xf>
    <xf numFmtId="0" fontId="13" fillId="0" borderId="2" xfId="4" applyFont="1" applyBorder="1">
      <alignment vertical="center"/>
    </xf>
    <xf numFmtId="0" fontId="13" fillId="0" borderId="9" xfId="4" applyFont="1" applyBorder="1">
      <alignment vertical="center"/>
    </xf>
    <xf numFmtId="0" fontId="13" fillId="0" borderId="14" xfId="4" applyFont="1" applyBorder="1" applyAlignment="1">
      <alignment horizontal="right" vertical="center"/>
    </xf>
    <xf numFmtId="0" fontId="13" fillId="0" borderId="13" xfId="4" applyFont="1" applyBorder="1">
      <alignment vertical="center"/>
    </xf>
    <xf numFmtId="176" fontId="5" fillId="0" borderId="11" xfId="0" applyNumberFormat="1" applyFont="1" applyBorder="1" applyAlignment="1">
      <alignment vertical="center"/>
    </xf>
    <xf numFmtId="0" fontId="5" fillId="0" borderId="10" xfId="0" applyFont="1" applyFill="1" applyBorder="1" applyAlignment="1">
      <alignment vertical="center"/>
    </xf>
    <xf numFmtId="0" fontId="5" fillId="0" borderId="1" xfId="0" applyFont="1" applyFill="1" applyBorder="1" applyAlignment="1">
      <alignment horizontal="center" vertical="center"/>
    </xf>
    <xf numFmtId="0" fontId="5" fillId="0" borderId="1" xfId="0" applyFont="1" applyFill="1" applyBorder="1" applyAlignment="1">
      <alignment vertical="center"/>
    </xf>
    <xf numFmtId="180" fontId="5" fillId="4" borderId="1" xfId="1" applyNumberFormat="1" applyFont="1" applyFill="1" applyBorder="1" applyAlignment="1">
      <alignment horizontal="center" vertical="top" wrapText="1"/>
    </xf>
    <xf numFmtId="178" fontId="5" fillId="0" borderId="1" xfId="3" applyNumberFormat="1" applyFont="1" applyFill="1" applyBorder="1" applyAlignment="1">
      <alignment vertical="center"/>
    </xf>
    <xf numFmtId="38" fontId="5" fillId="0" borderId="1" xfId="1" applyFont="1" applyFill="1" applyBorder="1" applyAlignment="1">
      <alignment vertical="center"/>
    </xf>
    <xf numFmtId="0" fontId="5" fillId="4" borderId="9"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9" xfId="0" applyNumberFormat="1" applyFont="1" applyFill="1" applyBorder="1" applyAlignment="1">
      <alignment horizontal="center" vertical="center" wrapText="1"/>
    </xf>
    <xf numFmtId="0" fontId="5" fillId="4" borderId="10" xfId="0" applyFont="1" applyFill="1" applyBorder="1" applyAlignment="1">
      <alignment vertical="center" wrapText="1"/>
    </xf>
    <xf numFmtId="0" fontId="5" fillId="4" borderId="20" xfId="0" applyFont="1" applyFill="1" applyBorder="1" applyAlignment="1">
      <alignment vertical="center" wrapText="1"/>
    </xf>
    <xf numFmtId="0" fontId="5" fillId="4" borderId="10" xfId="0" applyNumberFormat="1" applyFont="1" applyFill="1" applyBorder="1" applyAlignment="1">
      <alignment vertical="center" wrapText="1"/>
    </xf>
    <xf numFmtId="0" fontId="5" fillId="0" borderId="0" xfId="0" applyFont="1" applyFill="1" applyBorder="1" applyAlignment="1">
      <alignment horizontal="center" vertical="center"/>
    </xf>
    <xf numFmtId="176" fontId="5" fillId="0" borderId="0" xfId="1" applyNumberFormat="1" applyFont="1" applyFill="1" applyBorder="1" applyAlignment="1">
      <alignment horizontal="right" vertical="center"/>
    </xf>
    <xf numFmtId="178" fontId="5" fillId="0" borderId="0" xfId="0" applyNumberFormat="1" applyFont="1" applyFill="1" applyBorder="1" applyAlignment="1">
      <alignment horizontal="right" vertical="center" wrapText="1"/>
    </xf>
    <xf numFmtId="0" fontId="5" fillId="0" borderId="0" xfId="0" applyFont="1" applyFill="1" applyBorder="1" applyAlignment="1">
      <alignment vertical="center" wrapText="1"/>
    </xf>
    <xf numFmtId="0" fontId="5" fillId="0" borderId="1" xfId="0" applyFont="1" applyFill="1" applyBorder="1" applyAlignment="1">
      <alignment horizontal="center" vertical="center"/>
    </xf>
    <xf numFmtId="0" fontId="7" fillId="0" borderId="0" xfId="0" applyFont="1" applyFill="1">
      <alignment vertical="center"/>
    </xf>
    <xf numFmtId="181" fontId="5" fillId="0" borderId="1" xfId="0" applyNumberFormat="1"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9"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4" borderId="9" xfId="0" applyNumberFormat="1" applyFont="1" applyFill="1" applyBorder="1" applyAlignment="1">
      <alignment horizontal="center" vertical="center" wrapText="1"/>
    </xf>
    <xf numFmtId="0" fontId="5" fillId="4" borderId="10" xfId="0" applyNumberFormat="1" applyFont="1" applyFill="1" applyBorder="1" applyAlignment="1">
      <alignment horizontal="center" vertical="center" wrapText="1"/>
    </xf>
    <xf numFmtId="0" fontId="5" fillId="4"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5" fillId="4" borderId="1" xfId="0" applyNumberFormat="1" applyFont="1" applyFill="1" applyBorder="1" applyAlignment="1">
      <alignment horizontal="center" vertical="center" wrapText="1"/>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2" xfId="0" applyFont="1" applyBorder="1" applyAlignment="1">
      <alignment horizontal="center" vertical="center"/>
    </xf>
    <xf numFmtId="0" fontId="5" fillId="0" borderId="5" xfId="0" applyFont="1" applyBorder="1" applyAlignment="1">
      <alignment horizontal="center" vertical="center"/>
    </xf>
    <xf numFmtId="0" fontId="5" fillId="0" borderId="2"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2" borderId="2"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0" borderId="2" xfId="0" applyFont="1" applyFill="1" applyBorder="1" applyAlignment="1">
      <alignment horizontal="left" vertical="center" indent="1"/>
    </xf>
    <xf numFmtId="0" fontId="5" fillId="0" borderId="4" xfId="0" applyFont="1" applyFill="1" applyBorder="1" applyAlignment="1">
      <alignment horizontal="left" vertical="center" indent="1"/>
    </xf>
    <xf numFmtId="0" fontId="5" fillId="0" borderId="5" xfId="0" applyFont="1" applyFill="1" applyBorder="1" applyAlignment="1">
      <alignment horizontal="left" vertical="center" indent="1"/>
    </xf>
    <xf numFmtId="0" fontId="5" fillId="0" borderId="16" xfId="0" applyFont="1" applyFill="1" applyBorder="1" applyAlignment="1">
      <alignment horizontal="left" vertical="center" indent="1"/>
    </xf>
    <xf numFmtId="178" fontId="5" fillId="0" borderId="2" xfId="0" applyNumberFormat="1" applyFont="1" applyFill="1" applyBorder="1" applyAlignment="1">
      <alignment horizontal="center" vertical="center"/>
    </xf>
    <xf numFmtId="178" fontId="5" fillId="0" borderId="17" xfId="0" applyNumberFormat="1" applyFont="1" applyFill="1" applyBorder="1" applyAlignment="1">
      <alignment horizontal="center" vertical="center"/>
    </xf>
    <xf numFmtId="0" fontId="5" fillId="0" borderId="1" xfId="0" applyFont="1" applyBorder="1" applyAlignment="1">
      <alignment horizontal="left" vertical="center" wrapText="1"/>
    </xf>
    <xf numFmtId="178" fontId="5" fillId="0" borderId="5" xfId="0" applyNumberFormat="1" applyFont="1" applyFill="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2" borderId="13"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14"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4" xfId="0" applyFont="1" applyBorder="1" applyAlignment="1">
      <alignment horizontal="center" vertical="center"/>
    </xf>
    <xf numFmtId="0" fontId="5" fillId="0" borderId="9" xfId="0" applyFont="1" applyFill="1" applyBorder="1" applyAlignment="1">
      <alignment horizontal="left" vertical="center"/>
    </xf>
    <xf numFmtId="0" fontId="5" fillId="0" borderId="12" xfId="0" applyFont="1" applyFill="1" applyBorder="1" applyAlignment="1">
      <alignment horizontal="left" vertical="center"/>
    </xf>
    <xf numFmtId="0" fontId="5" fillId="0" borderId="10" xfId="0" applyFont="1" applyFill="1" applyBorder="1" applyAlignment="1">
      <alignment horizontal="left" vertical="center"/>
    </xf>
    <xf numFmtId="49" fontId="5" fillId="0" borderId="9" xfId="0" applyNumberFormat="1" applyFont="1" applyFill="1" applyBorder="1" applyAlignment="1">
      <alignment horizontal="left" vertical="center"/>
    </xf>
    <xf numFmtId="49" fontId="5" fillId="0" borderId="10" xfId="0" applyNumberFormat="1" applyFont="1" applyFill="1" applyBorder="1" applyAlignment="1">
      <alignment horizontal="left" vertical="center"/>
    </xf>
    <xf numFmtId="0" fontId="5" fillId="0" borderId="6"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12" xfId="0" applyFont="1" applyBorder="1" applyAlignment="1">
      <alignment horizontal="center" vertical="center"/>
    </xf>
    <xf numFmtId="0" fontId="5" fillId="4" borderId="1" xfId="0" applyFont="1" applyFill="1" applyBorder="1" applyAlignment="1">
      <alignment vertical="center" wrapText="1"/>
    </xf>
    <xf numFmtId="0" fontId="5" fillId="5" borderId="1" xfId="0" applyFont="1" applyFill="1" applyBorder="1" applyAlignment="1">
      <alignment vertical="center" wrapText="1"/>
    </xf>
    <xf numFmtId="0" fontId="5" fillId="5" borderId="10" xfId="0" applyFont="1" applyFill="1" applyBorder="1" applyAlignment="1">
      <alignment vertical="center" wrapText="1"/>
    </xf>
    <xf numFmtId="0" fontId="10" fillId="5" borderId="1" xfId="0" applyFont="1" applyFill="1" applyBorder="1" applyAlignment="1">
      <alignment vertical="center" wrapText="1"/>
    </xf>
    <xf numFmtId="0" fontId="5" fillId="5" borderId="15" xfId="0" applyFont="1" applyFill="1" applyBorder="1" applyAlignment="1">
      <alignment vertical="center" wrapText="1"/>
    </xf>
    <xf numFmtId="0" fontId="5" fillId="0" borderId="1" xfId="1" applyNumberFormat="1" applyFont="1" applyFill="1" applyBorder="1" applyAlignment="1">
      <alignment horizontal="right" vertical="center" wrapText="1"/>
    </xf>
  </cellXfs>
  <cellStyles count="5">
    <cellStyle name="パーセント" xfId="3" builtinId="5"/>
    <cellStyle name="ハイパーリンク" xfId="2" builtinId="8"/>
    <cellStyle name="桁区切り" xfId="1" builtinId="6"/>
    <cellStyle name="標準" xfId="0" builtinId="0"/>
    <cellStyle name="標準 2" xfId="4" xr:uid="{269FBB77-C17A-4E75-B711-856E724034C8}"/>
  </cellStyles>
  <dxfs count="42">
    <dxf>
      <font>
        <color rgb="FF9C0006"/>
      </font>
      <fill>
        <patternFill>
          <bgColor rgb="FFFFC7CE"/>
        </patternFill>
      </fill>
    </dxf>
    <dxf>
      <font>
        <color rgb="FF9C0006"/>
      </font>
      <fill>
        <patternFill>
          <bgColor rgb="FFFFC7CE"/>
        </patternFill>
      </fill>
    </dxf>
    <dxf>
      <fill>
        <patternFill patternType="none">
          <fgColor indexed="64"/>
          <bgColor auto="1"/>
        </patternFill>
      </fill>
    </dxf>
    <dxf>
      <font>
        <b val="0"/>
        <i val="0"/>
        <strike val="0"/>
        <condense val="0"/>
        <extend val="0"/>
        <outline val="0"/>
        <shadow val="0"/>
        <u val="none"/>
        <vertAlign val="baseline"/>
        <sz val="11"/>
        <color auto="1"/>
        <name val="BIZ UDゴシック"/>
        <family val="3"/>
        <charset val="128"/>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BIZ UDゴシック"/>
        <family val="3"/>
        <charset val="128"/>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BIZ UDゴシック"/>
        <family val="3"/>
        <charset val="128"/>
        <scheme val="none"/>
      </font>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BIZ UD明朝 Medium"/>
        <scheme val="none"/>
      </font>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BIZ UDゴシック"/>
        <family val="3"/>
        <charset val="128"/>
        <scheme val="none"/>
      </font>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BIZ UD明朝 Medium"/>
        <scheme val="none"/>
      </font>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BIZ UDゴシック"/>
        <family val="3"/>
        <charset val="128"/>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BIZ UD明朝 Medium"/>
        <scheme val="none"/>
      </font>
      <alignment horizontal="right" vertical="center" textRotation="0" wrapText="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1"/>
        <color theme="1"/>
        <name val="BIZ UDゴシック"/>
        <family val="3"/>
        <charset val="128"/>
        <scheme val="none"/>
      </font>
      <alignment horizontal="righ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BIZ UD明朝 Medium"/>
        <scheme val="none"/>
      </font>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BIZ UDゴシック"/>
        <family val="3"/>
        <charset val="128"/>
        <scheme val="none"/>
      </font>
      <border diagonalUp="0" diagonalDown="0" outline="0">
        <left style="thin">
          <color indexed="64"/>
        </left>
        <right style="thin">
          <color indexed="64"/>
        </right>
        <top style="thin">
          <color indexed="64"/>
        </top>
        <bottom style="thin">
          <color indexed="64"/>
        </bottom>
      </border>
    </dxf>
    <dxf>
      <border outline="0">
        <top style="thin">
          <color indexed="64"/>
        </top>
      </border>
    </dxf>
    <dxf>
      <font>
        <strike val="0"/>
        <outline val="0"/>
        <shadow val="0"/>
        <u val="none"/>
        <vertAlign val="baseline"/>
        <sz val="11"/>
        <color theme="1"/>
        <name val="BIZ UDゴシック"/>
        <family val="3"/>
        <charset val="128"/>
        <scheme val="none"/>
      </font>
    </dxf>
    <dxf>
      <border outline="0">
        <left style="thin">
          <color indexed="64"/>
        </left>
        <right style="thin">
          <color indexed="64"/>
        </right>
        <top style="thin">
          <color indexed="64"/>
        </top>
        <bottom style="thin">
          <color indexed="64"/>
        </bottom>
      </border>
    </dxf>
    <dxf>
      <font>
        <strike val="0"/>
        <outline val="0"/>
        <shadow val="0"/>
        <u val="none"/>
        <vertAlign val="baseline"/>
        <sz val="11"/>
        <color theme="1"/>
        <name val="BIZ UDゴシック"/>
        <family val="3"/>
        <charset val="128"/>
        <scheme val="none"/>
      </font>
    </dxf>
    <dxf>
      <border outline="0">
        <bottom style="thin">
          <color indexed="64"/>
        </bottom>
      </border>
    </dxf>
    <dxf>
      <font>
        <b val="0"/>
        <strike val="0"/>
        <outline val="0"/>
        <shadow val="0"/>
        <u val="none"/>
        <vertAlign val="baseline"/>
        <sz val="11"/>
        <color theme="1"/>
        <name val="BIZ UDゴシック"/>
        <family val="3"/>
        <charset val="128"/>
        <scheme val="none"/>
      </font>
      <fill>
        <patternFill patternType="none">
          <fgColor indexed="64"/>
          <bgColor auto="1"/>
        </patternFill>
      </fill>
    </dxf>
    <dxf>
      <font>
        <b val="0"/>
        <i val="0"/>
        <strike val="0"/>
        <condense val="0"/>
        <extend val="0"/>
        <outline val="0"/>
        <shadow val="0"/>
        <u val="none"/>
        <vertAlign val="baseline"/>
        <sz val="11"/>
        <color auto="1"/>
        <name val="BIZ UDゴシック"/>
        <family val="3"/>
        <charset val="128"/>
        <scheme val="none"/>
      </font>
    </dxf>
    <dxf>
      <font>
        <b val="0"/>
        <i val="0"/>
        <strike val="0"/>
        <condense val="0"/>
        <extend val="0"/>
        <outline val="0"/>
        <shadow val="0"/>
        <u val="none"/>
        <vertAlign val="baseline"/>
        <sz val="11"/>
        <color auto="1"/>
        <name val="BIZ UDゴシック"/>
        <family val="3"/>
        <charset val="128"/>
        <scheme val="none"/>
      </font>
    </dxf>
    <dxf>
      <font>
        <b val="0"/>
        <i val="0"/>
        <strike val="0"/>
        <condense val="0"/>
        <extend val="0"/>
        <outline val="0"/>
        <shadow val="0"/>
        <u val="none"/>
        <vertAlign val="baseline"/>
        <sz val="11"/>
        <color auto="1"/>
        <name val="BIZ UDゴシック"/>
        <family val="3"/>
        <charset val="128"/>
        <scheme val="none"/>
      </font>
    </dxf>
    <dxf>
      <font>
        <b val="0"/>
        <i val="0"/>
        <strike val="0"/>
        <condense val="0"/>
        <extend val="0"/>
        <outline val="0"/>
        <shadow val="0"/>
        <u val="none"/>
        <vertAlign val="baseline"/>
        <sz val="11"/>
        <color auto="1"/>
        <name val="BIZ UDゴシック"/>
        <family val="3"/>
        <charset val="128"/>
        <scheme val="none"/>
      </font>
    </dxf>
    <dxf>
      <font>
        <b val="0"/>
        <i val="0"/>
        <strike val="0"/>
        <condense val="0"/>
        <extend val="0"/>
        <outline val="0"/>
        <shadow val="0"/>
        <u val="none"/>
        <vertAlign val="baseline"/>
        <sz val="11"/>
        <color auto="1"/>
        <name val="BIZ UDゴシック"/>
        <family val="3"/>
        <charset val="128"/>
        <scheme val="none"/>
      </font>
    </dxf>
    <dxf>
      <font>
        <b val="0"/>
        <i val="0"/>
        <strike val="0"/>
        <condense val="0"/>
        <extend val="0"/>
        <outline val="0"/>
        <shadow val="0"/>
        <u val="none"/>
        <vertAlign val="baseline"/>
        <sz val="11"/>
        <color auto="1"/>
        <name val="BIZ UDゴシック"/>
        <family val="3"/>
        <charset val="128"/>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178"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183" formatCode="#,##0.0000_);[Red]\(#,##0.00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178"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0" formatCode="General"/>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0" formatCode="General"/>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178"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176" formatCode="#,##0.0_);[Red]\(#,##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178" formatCode="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176" formatCode="#,##0.0_);[Red]\(#,##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176" formatCode="#,##0.0_);[Red]\(#,##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BIZ UDゴシック"/>
        <family val="3"/>
        <charset val="128"/>
        <scheme val="none"/>
      </font>
      <numFmt numFmtId="176" formatCode="#,##0.0_);[Red]\(#,##0.0\)"/>
      <fill>
        <patternFill patternType="none">
          <fgColor indexed="64"/>
          <bgColor indexed="65"/>
        </patternFill>
      </fill>
    </dxf>
    <dxf>
      <font>
        <b val="0"/>
        <i val="0"/>
        <strike val="0"/>
        <condense val="0"/>
        <extend val="0"/>
        <outline val="0"/>
        <shadow val="0"/>
        <u val="none"/>
        <vertAlign val="baseline"/>
        <sz val="11"/>
        <color auto="1"/>
        <name val="BIZ UDゴシック"/>
        <family val="3"/>
        <charset val="128"/>
        <scheme val="none"/>
      </font>
    </dxf>
    <dxf>
      <font>
        <b val="0"/>
        <i val="0"/>
        <strike val="0"/>
        <condense val="0"/>
        <extend val="0"/>
        <outline val="0"/>
        <shadow val="0"/>
        <u val="none"/>
        <vertAlign val="baseline"/>
        <sz val="11"/>
        <color auto="1"/>
        <name val="BIZ UDゴシック"/>
        <family val="3"/>
        <charset val="128"/>
        <scheme val="none"/>
      </font>
      <alignment horizontal="center" vertical="top" textRotation="0" wrapText="1" indent="0" justifyLastLine="0" shrinkToFit="0" readingOrder="0"/>
    </dxf>
  </dxfs>
  <tableStyles count="0" defaultTableStyle="TableStyleMedium2" defaultPivotStyle="PivotStyleLight16"/>
  <colors>
    <mruColors>
      <color rgb="FFFFFF66"/>
      <color rgb="FF92D050"/>
      <color rgb="FFFFCCFF"/>
      <color rgb="FF7BFC24"/>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editAs="oneCell">
    <xdr:from>
      <xdr:col>3</xdr:col>
      <xdr:colOff>533400</xdr:colOff>
      <xdr:row>3</xdr:row>
      <xdr:rowOff>0</xdr:rowOff>
    </xdr:from>
    <xdr:to>
      <xdr:col>4</xdr:col>
      <xdr:colOff>47625</xdr:colOff>
      <xdr:row>3</xdr:row>
      <xdr:rowOff>0</xdr:rowOff>
    </xdr:to>
    <xdr:sp macro="" textlink="">
      <xdr:nvSpPr>
        <xdr:cNvPr id="2" name="Text Box 1">
          <a:extLst>
            <a:ext uri="{FF2B5EF4-FFF2-40B4-BE49-F238E27FC236}">
              <a16:creationId xmlns:a16="http://schemas.microsoft.com/office/drawing/2014/main" id="{BDD1984E-D280-452A-A10C-B638D477DD24}"/>
            </a:ext>
          </a:extLst>
        </xdr:cNvPr>
        <xdr:cNvSpPr txBox="1">
          <a:spLocks noChangeArrowheads="1"/>
        </xdr:cNvSpPr>
      </xdr:nvSpPr>
      <xdr:spPr bwMode="auto">
        <a:xfrm>
          <a:off x="2819400" y="3609975"/>
          <a:ext cx="2000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533400</xdr:colOff>
      <xdr:row>29</xdr:row>
      <xdr:rowOff>0</xdr:rowOff>
    </xdr:from>
    <xdr:to>
      <xdr:col>4</xdr:col>
      <xdr:colOff>47625</xdr:colOff>
      <xdr:row>29</xdr:row>
      <xdr:rowOff>0</xdr:rowOff>
    </xdr:to>
    <xdr:sp macro="" textlink="">
      <xdr:nvSpPr>
        <xdr:cNvPr id="3" name="Text Box 1">
          <a:extLst>
            <a:ext uri="{FF2B5EF4-FFF2-40B4-BE49-F238E27FC236}">
              <a16:creationId xmlns:a16="http://schemas.microsoft.com/office/drawing/2014/main" id="{D4C71703-0F9A-4F90-AC50-5E03029AC26B}"/>
            </a:ext>
          </a:extLst>
        </xdr:cNvPr>
        <xdr:cNvSpPr txBox="1">
          <a:spLocks noChangeArrowheads="1"/>
        </xdr:cNvSpPr>
      </xdr:nvSpPr>
      <xdr:spPr bwMode="auto">
        <a:xfrm>
          <a:off x="2819400" y="3619500"/>
          <a:ext cx="2000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533400</xdr:colOff>
      <xdr:row>3</xdr:row>
      <xdr:rowOff>0</xdr:rowOff>
    </xdr:from>
    <xdr:to>
      <xdr:col>3</xdr:col>
      <xdr:colOff>738188</xdr:colOff>
      <xdr:row>3</xdr:row>
      <xdr:rowOff>0</xdr:rowOff>
    </xdr:to>
    <xdr:sp macro="" textlink="">
      <xdr:nvSpPr>
        <xdr:cNvPr id="2" name="Text Box 1">
          <a:extLst>
            <a:ext uri="{FF2B5EF4-FFF2-40B4-BE49-F238E27FC236}">
              <a16:creationId xmlns:a16="http://schemas.microsoft.com/office/drawing/2014/main" id="{00000000-0008-0000-1000-000002000000}"/>
            </a:ext>
          </a:extLst>
        </xdr:cNvPr>
        <xdr:cNvSpPr txBox="1">
          <a:spLocks noChangeArrowheads="1"/>
        </xdr:cNvSpPr>
      </xdr:nvSpPr>
      <xdr:spPr bwMode="auto">
        <a:xfrm>
          <a:off x="2590800" y="1885950"/>
          <a:ext cx="2000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533400</xdr:colOff>
      <xdr:row>12</xdr:row>
      <xdr:rowOff>0</xdr:rowOff>
    </xdr:from>
    <xdr:to>
      <xdr:col>3</xdr:col>
      <xdr:colOff>738188</xdr:colOff>
      <xdr:row>12</xdr:row>
      <xdr:rowOff>0</xdr:rowOff>
    </xdr:to>
    <xdr:sp macro="" textlink="">
      <xdr:nvSpPr>
        <xdr:cNvPr id="3" name="Text Box 1">
          <a:extLst>
            <a:ext uri="{FF2B5EF4-FFF2-40B4-BE49-F238E27FC236}">
              <a16:creationId xmlns:a16="http://schemas.microsoft.com/office/drawing/2014/main" id="{82BD6B8D-7643-45DE-81D8-45AEDF6E7562}"/>
            </a:ext>
          </a:extLst>
        </xdr:cNvPr>
        <xdr:cNvSpPr txBox="1">
          <a:spLocks noChangeArrowheads="1"/>
        </xdr:cNvSpPr>
      </xdr:nvSpPr>
      <xdr:spPr bwMode="auto">
        <a:xfrm>
          <a:off x="2819400" y="3609975"/>
          <a:ext cx="2000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44F88DC-626A-4B96-90EA-C6F8375FC1FF}" name="テーブル3" displayName="テーブル3" ref="A2:W118" totalsRowShown="0" headerRowDxfId="41" dataDxfId="40">
  <autoFilter ref="A2:W118" xr:uid="{F246E7C9-1A47-437F-9070-54FC0DA79E89}"/>
  <tableColumns count="23">
    <tableColumn id="1" xr3:uid="{D0BF3BB4-3A97-4D2C-B833-BE9AF7BC4BB4}" name="達成状況" dataDxfId="39"/>
    <tableColumn id="2" xr3:uid="{59C05E8E-B382-48FD-AA05-CF96454C43EF}" name="　" dataDxfId="4"/>
    <tableColumn id="3" xr3:uid="{30E45365-68AC-46D0-A8A2-D065FF3C9821}" name="　　" dataDxfId="2"/>
    <tableColumn id="4" xr3:uid="{1B57B094-F0A1-40D7-AE42-C9E3B748BA5B}" name="　　　" dataDxfId="3"/>
    <tableColumn id="5" xr3:uid="{CB0BF6C2-21CC-44B7-9BB9-9B2576849843}" name="　　　　" dataDxfId="38"/>
    <tableColumn id="6" xr3:uid="{FDABF028-30B2-4CAB-AD57-A8C2FBD32905}" name="　　　　　" dataDxfId="37"/>
    <tableColumn id="7" xr3:uid="{8BFB576C-1F1B-490B-9CFB-7DEEDDA8105D}" name="　　　　　　" dataDxfId="36"/>
    <tableColumn id="8" xr3:uid="{C3DC67DC-ADC3-4513-8F41-91CCD4029C60}" name="基準年度" dataDxfId="35" dataCellStyle="桁区切り"/>
    <tableColumn id="9" xr3:uid="{991FCD1F-1991-49C5-A9B2-5A7A89A9D01F}" name="目標年度" dataDxfId="34"/>
    <tableColumn id="10" xr3:uid="{7C4CA782-DF2D-4F7C-87C5-7C17A3146A84}" name="目標率" dataDxfId="33"/>
    <tableColumn id="11" xr3:uid="{8241A1EA-4038-4125-8090-D4305C214E64}" name="令和6年度" dataDxfId="32" dataCellStyle="桁区切り"/>
    <tableColumn id="12" xr3:uid="{95086148-87D3-4EA1-B92E-F7169722FFC5}" name="削減率(%)" dataDxfId="31"/>
    <tableColumn id="13" xr3:uid="{51534D5B-F352-45DB-B9AB-7DCC0E17B8FE}" name="基準年度　" dataDxfId="30"/>
    <tableColumn id="14" xr3:uid="{0A3FC50A-D960-4C92-8FE8-3B493E68FB63}" name="目標年度　" dataDxfId="29"/>
    <tableColumn id="15" xr3:uid="{10F195F1-9AB5-4777-8125-EA71D53410C3}" name="目標率　" dataDxfId="28"/>
    <tableColumn id="16" xr3:uid="{971F3672-F78A-4C3D-8301-9B7B684E7307}" name="令和6年度　" dataDxfId="27" dataCellStyle="桁区切り"/>
    <tableColumn id="17" xr3:uid="{773E8D53-9CA9-4293-ADBE-0726ADFE2E5B}" name="削減率(%)　" dataDxfId="26"/>
    <tableColumn id="18" xr3:uid="{DED6E7C2-BAE2-4AAA-89DD-DC495DAC733A}" name="　　　　　　　　" dataDxfId="25"/>
    <tableColumn id="19" xr3:uid="{CE1C8219-4A12-4144-9694-0CB9325E062B}" name="目標" dataDxfId="24"/>
    <tableColumn id="20" xr3:uid="{DFDAF2D2-40AD-4945-BD14-659FB973C120}" name="排出量達成状況" dataDxfId="23"/>
    <tableColumn id="21" xr3:uid="{883BE9B1-7C4C-4C48-8F9B-75C08FFD00B6}" name="原単位排出量達成状況" dataDxfId="22"/>
    <tableColumn id="22" xr3:uid="{6F1FAB26-ADA3-4C29-889B-CC7DAD2DD502}" name="達成状況13" dataDxfId="21"/>
    <tableColumn id="23" xr3:uid="{1BFD06AA-EF4D-40E6-8C4B-3B548A94ADFA}" name="業種" dataDxfId="20"/>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5BE0E54-A556-4C18-98C6-621BF18361B9}" name="テーブル1" displayName="テーブル1" ref="A3:E102" headerRowDxfId="19" dataDxfId="17" totalsRowDxfId="15" headerRowBorderDxfId="18" tableBorderDxfId="16" totalsRowBorderDxfId="14">
  <autoFilter ref="A3:E102" xr:uid="{00000000-0009-0000-0100-000001000000}"/>
  <tableColumns count="5">
    <tableColumn id="3" xr3:uid="{B8A07F68-6857-48FE-A921-9457097421C4}" name="　" dataDxfId="13" totalsRowDxfId="12"/>
    <tableColumn id="1" xr3:uid="{44D96F67-83B8-439E-8094-176BFC50DB76}" name="分類_x000a_コード_x000a_(大)" totalsRowLabel="集計" dataDxfId="11" totalsRowDxfId="10"/>
    <tableColumn id="2" xr3:uid="{567FA542-6EFD-460E-8ADB-97CDB186DDE2}" name="大分類" dataDxfId="9" totalsRowDxfId="8"/>
    <tableColumn id="5" xr3:uid="{9EF6D91D-5584-4A25-86AE-43B2CBF1FE28}" name="分類_x000a_コード_x000a_(中)" dataDxfId="7" totalsRowDxfId="6"/>
    <tableColumn id="4" xr3:uid="{DBC3054A-324B-4966-AD90-1854AE680F80}" name="中分類" totalsRowFunction="count" dataDxfId="5"/>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6E7C9-1A47-437F-9070-54FC0DA79E89}">
  <sheetPr codeName="Sheet1">
    <pageSetUpPr fitToPage="1"/>
  </sheetPr>
  <dimension ref="A1:W119"/>
  <sheetViews>
    <sheetView tabSelected="1" zoomScale="70" zoomScaleNormal="70" zoomScaleSheetLayoutView="80" workbookViewId="0">
      <pane xSplit="3" ySplit="2" topLeftCell="D111" activePane="bottomRight" state="frozen"/>
      <selection pane="topRight" activeCell="D1" sqref="D1"/>
      <selection pane="bottomLeft" activeCell="A3" sqref="A3"/>
      <selection pane="bottomRight"/>
    </sheetView>
  </sheetViews>
  <sheetFormatPr defaultRowHeight="13.5" x14ac:dyDescent="0.15"/>
  <cols>
    <col min="1" max="1" width="15" style="24" customWidth="1"/>
    <col min="2" max="2" width="5.5" style="11" customWidth="1"/>
    <col min="3" max="3" width="22.625" style="32" customWidth="1"/>
    <col min="4" max="4" width="24.75" style="33" customWidth="1"/>
    <col min="5" max="5" width="5.5" style="11" customWidth="1"/>
    <col min="6" max="6" width="22" style="34" customWidth="1"/>
    <col min="7" max="7" width="11.125" style="11" customWidth="1"/>
    <col min="8" max="9" width="14.375" style="11" customWidth="1"/>
    <col min="10" max="10" width="11.125" style="11" bestFit="1" customWidth="1"/>
    <col min="11" max="11" width="15.25" style="11" customWidth="1"/>
    <col min="12" max="12" width="12.5" style="11" bestFit="1" customWidth="1"/>
    <col min="13" max="14" width="11.25" style="11" customWidth="1"/>
    <col min="15" max="15" width="9.125" style="35" customWidth="1"/>
    <col min="16" max="17" width="12.625" style="11" customWidth="1"/>
    <col min="18" max="18" width="86.125" style="33" customWidth="1"/>
    <col min="19" max="19" width="1.875" style="11" customWidth="1"/>
    <col min="20" max="20" width="3.375" style="11" customWidth="1"/>
    <col min="21" max="21" width="3.5" style="11" customWidth="1"/>
    <col min="22" max="22" width="3" style="11" customWidth="1"/>
    <col min="23" max="23" width="7.25" style="11" customWidth="1"/>
    <col min="24" max="24" width="9" style="11" customWidth="1"/>
    <col min="25" max="16384" width="9" style="11"/>
  </cols>
  <sheetData>
    <row r="1" spans="1:23" s="1" customFormat="1" ht="18.75" customHeight="1" x14ac:dyDescent="0.15">
      <c r="A1" s="146"/>
      <c r="B1" s="181" t="s">
        <v>0</v>
      </c>
      <c r="C1" s="182" t="s">
        <v>1</v>
      </c>
      <c r="D1" s="182" t="s">
        <v>2</v>
      </c>
      <c r="E1" s="181" t="s">
        <v>3</v>
      </c>
      <c r="F1" s="183" t="s">
        <v>4</v>
      </c>
      <c r="G1" s="181" t="s">
        <v>5</v>
      </c>
      <c r="H1" s="194" t="s">
        <v>6</v>
      </c>
      <c r="I1" s="195"/>
      <c r="J1" s="195"/>
      <c r="K1" s="195"/>
      <c r="L1" s="196"/>
      <c r="M1" s="194" t="s">
        <v>7</v>
      </c>
      <c r="N1" s="195"/>
      <c r="O1" s="195"/>
      <c r="P1" s="195"/>
      <c r="Q1" s="196"/>
      <c r="R1" s="181" t="s">
        <v>398</v>
      </c>
    </row>
    <row r="2" spans="1:23" s="2" customFormat="1" ht="36" customHeight="1" thickBot="1" x14ac:dyDescent="0.2">
      <c r="A2" s="147" t="s">
        <v>93</v>
      </c>
      <c r="B2" s="184" t="s">
        <v>760</v>
      </c>
      <c r="C2" s="185" t="s">
        <v>761</v>
      </c>
      <c r="D2" s="185" t="s">
        <v>762</v>
      </c>
      <c r="E2" s="184" t="s">
        <v>763</v>
      </c>
      <c r="F2" s="186" t="s">
        <v>764</v>
      </c>
      <c r="G2" s="184" t="s">
        <v>765</v>
      </c>
      <c r="H2" s="158" t="s">
        <v>8</v>
      </c>
      <c r="I2" s="158" t="s">
        <v>9</v>
      </c>
      <c r="J2" s="158" t="s">
        <v>10</v>
      </c>
      <c r="K2" s="158" t="s">
        <v>199</v>
      </c>
      <c r="L2" s="158" t="s">
        <v>11</v>
      </c>
      <c r="M2" s="158" t="s">
        <v>768</v>
      </c>
      <c r="N2" s="158" t="s">
        <v>769</v>
      </c>
      <c r="O2" s="159" t="s">
        <v>770</v>
      </c>
      <c r="P2" s="158" t="s">
        <v>771</v>
      </c>
      <c r="Q2" s="158" t="s">
        <v>767</v>
      </c>
      <c r="R2" s="184" t="s">
        <v>766</v>
      </c>
      <c r="S2" s="2" t="s">
        <v>631</v>
      </c>
      <c r="T2" s="2" t="s">
        <v>632</v>
      </c>
      <c r="U2" s="2" t="s">
        <v>633</v>
      </c>
      <c r="V2" s="2" t="s">
        <v>759</v>
      </c>
      <c r="W2" s="2" t="s">
        <v>3</v>
      </c>
    </row>
    <row r="3" spans="1:23" ht="60" customHeight="1" x14ac:dyDescent="0.15">
      <c r="A3" s="3" t="str">
        <f t="shared" ref="A3:A45" si="0">V3</f>
        <v>未達成</v>
      </c>
      <c r="B3" s="4">
        <v>1</v>
      </c>
      <c r="C3" s="5" t="s">
        <v>12</v>
      </c>
      <c r="D3" s="5" t="s">
        <v>315</v>
      </c>
      <c r="E3" s="109">
        <v>98</v>
      </c>
      <c r="F3" s="6" t="s">
        <v>792</v>
      </c>
      <c r="G3" s="7" t="s">
        <v>316</v>
      </c>
      <c r="H3" s="25">
        <v>86515</v>
      </c>
      <c r="I3" s="18">
        <v>57078</v>
      </c>
      <c r="J3" s="9">
        <f>IF(H3="-","-",IF(I3="-","-",1-I3/H3))</f>
        <v>0.34025313529445755</v>
      </c>
      <c r="K3" s="25">
        <v>83175</v>
      </c>
      <c r="L3" s="9">
        <f>IF(H3="-","-",IF(K3="-","-",1-K3/H3))</f>
        <v>3.8606022077096402E-2</v>
      </c>
      <c r="M3" s="127" t="s">
        <v>319</v>
      </c>
      <c r="N3" s="22" t="s">
        <v>319</v>
      </c>
      <c r="O3" s="9" t="str">
        <f>IF(M3="-","-",IF(N3="-","-",1-N3/M3))</f>
        <v>-</v>
      </c>
      <c r="P3" s="127" t="s">
        <v>319</v>
      </c>
      <c r="Q3" s="9" t="str">
        <f>IF(M3="-","-",IF(P3="-","-",1-P3/M3))</f>
        <v>-</v>
      </c>
      <c r="R3" s="5" t="s">
        <v>317</v>
      </c>
      <c r="S3" s="11" t="s">
        <v>533</v>
      </c>
      <c r="T3" s="11" t="str">
        <f>IF(L3&gt;=J3,"総量目標達成","未達成")</f>
        <v>未達成</v>
      </c>
      <c r="U3" s="11" t="str">
        <f>IF(Q3&gt;=O3,"原単位目標達成","未達成")</f>
        <v>原単位目標達成</v>
      </c>
      <c r="V3" s="11" t="str" cm="1">
        <f t="array" ref="V3">_xlfn.IFS(S3="温室効果ガス排出量",T3,S3="原単位排出量",U3,S3="両方",IF(T3="未達成",U3,T3))</f>
        <v>未達成</v>
      </c>
      <c r="W3" s="11" t="str">
        <f>VLOOKUP(E3,テーブル1[[　]:[大分類]],3)</f>
        <v>公務（他に分類されるものを除く）</v>
      </c>
    </row>
    <row r="4" spans="1:23" ht="60" customHeight="1" x14ac:dyDescent="0.15">
      <c r="A4" s="3" t="str">
        <f t="shared" si="0"/>
        <v>未達成</v>
      </c>
      <c r="B4" s="4">
        <v>2</v>
      </c>
      <c r="C4" s="5" t="s">
        <v>13</v>
      </c>
      <c r="D4" s="5" t="s">
        <v>365</v>
      </c>
      <c r="E4" s="109">
        <v>98</v>
      </c>
      <c r="F4" s="6" t="s">
        <v>792</v>
      </c>
      <c r="G4" s="7" t="s">
        <v>494</v>
      </c>
      <c r="H4" s="25">
        <v>102199</v>
      </c>
      <c r="I4" s="25">
        <v>56593</v>
      </c>
      <c r="J4" s="9">
        <f t="shared" ref="J4:J68" si="1">IF(H4="-","-",IF(I4="-","-",1-I4/H4))</f>
        <v>0.44624702785741543</v>
      </c>
      <c r="K4" s="25">
        <v>76182</v>
      </c>
      <c r="L4" s="9">
        <f t="shared" ref="L4:L68" si="2">IF(H4="-","-",IF(K4="-","-",1-K4/H4))</f>
        <v>0.25457196254366476</v>
      </c>
      <c r="M4" s="127" t="s">
        <v>184</v>
      </c>
      <c r="N4" s="22" t="s">
        <v>184</v>
      </c>
      <c r="O4" s="9" t="str">
        <f t="shared" ref="O4:O68" si="3">IF(M4="-","-",IF(N4="-","-",1-N4/M4))</f>
        <v>-</v>
      </c>
      <c r="P4" s="127" t="s">
        <v>184</v>
      </c>
      <c r="Q4" s="9" t="str">
        <f t="shared" ref="Q4:Q68" si="4">IF(M4="-","-",IF(P4="-","-",1-P4/M4))</f>
        <v>-</v>
      </c>
      <c r="R4" s="5" t="s">
        <v>366</v>
      </c>
      <c r="S4" s="11" t="s">
        <v>533</v>
      </c>
      <c r="T4" s="11" t="str">
        <f t="shared" ref="T4:T68" si="5">IF(L4&gt;=J4,"総量目標達成","未達成")</f>
        <v>未達成</v>
      </c>
      <c r="U4" s="11" t="str">
        <f t="shared" ref="U4:U68" si="6">IF(Q4&gt;=O4,"原単位目標達成","未達成")</f>
        <v>原単位目標達成</v>
      </c>
      <c r="V4" s="11" t="str" cm="1">
        <f t="array" ref="V4">_xlfn.IFS(S4="温室効果ガス排出量",T4,S4="原単位排出量",U4,S4="両方",IF(T4="未達成",U4,T4))</f>
        <v>未達成</v>
      </c>
      <c r="W4" s="11" t="str">
        <f>VLOOKUP(E4,テーブル1[[　]:[大分類]],3)</f>
        <v>公務（他に分類されるものを除く）</v>
      </c>
    </row>
    <row r="5" spans="1:23" ht="60" customHeight="1" x14ac:dyDescent="0.15">
      <c r="A5" s="3" t="str">
        <f t="shared" si="0"/>
        <v>未達成</v>
      </c>
      <c r="B5" s="4">
        <v>3</v>
      </c>
      <c r="C5" s="5" t="s">
        <v>14</v>
      </c>
      <c r="D5" s="5" t="s">
        <v>15</v>
      </c>
      <c r="E5" s="109">
        <v>98</v>
      </c>
      <c r="F5" s="6" t="s">
        <v>792</v>
      </c>
      <c r="G5" s="7" t="s">
        <v>531</v>
      </c>
      <c r="H5" s="25">
        <v>4208</v>
      </c>
      <c r="I5" s="25">
        <v>4208</v>
      </c>
      <c r="J5" s="9">
        <f t="shared" si="1"/>
        <v>0</v>
      </c>
      <c r="K5" s="25">
        <v>5109</v>
      </c>
      <c r="L5" s="9">
        <f t="shared" si="2"/>
        <v>-0.21411596958174894</v>
      </c>
      <c r="M5" s="127" t="s">
        <v>184</v>
      </c>
      <c r="N5" s="22" t="s">
        <v>184</v>
      </c>
      <c r="O5" s="9" t="str">
        <f t="shared" si="3"/>
        <v>-</v>
      </c>
      <c r="P5" s="127" t="s">
        <v>184</v>
      </c>
      <c r="Q5" s="9" t="str">
        <f t="shared" si="4"/>
        <v>-</v>
      </c>
      <c r="R5" s="5" t="s">
        <v>351</v>
      </c>
      <c r="S5" s="11" t="s">
        <v>533</v>
      </c>
      <c r="T5" s="11" t="str">
        <f t="shared" si="5"/>
        <v>未達成</v>
      </c>
      <c r="U5" s="11" t="str">
        <f t="shared" si="6"/>
        <v>原単位目標達成</v>
      </c>
      <c r="V5" s="11" t="str" cm="1">
        <f t="array" ref="V5">_xlfn.IFS(S5="温室効果ガス排出量",T5,S5="原単位排出量",U5,S5="両方",IF(T5="未達成",U5,T5))</f>
        <v>未達成</v>
      </c>
      <c r="W5" s="11" t="str">
        <f>VLOOKUP(E5,テーブル1[[　]:[大分類]],3)</f>
        <v>公務（他に分類されるものを除く）</v>
      </c>
    </row>
    <row r="6" spans="1:23" ht="60" customHeight="1" x14ac:dyDescent="0.15">
      <c r="A6" s="3" t="str">
        <f t="shared" si="0"/>
        <v>未達成</v>
      </c>
      <c r="B6" s="4">
        <v>4</v>
      </c>
      <c r="C6" s="5" t="s">
        <v>16</v>
      </c>
      <c r="D6" s="5" t="s">
        <v>17</v>
      </c>
      <c r="E6" s="109">
        <v>98</v>
      </c>
      <c r="F6" s="6" t="s">
        <v>792</v>
      </c>
      <c r="G6" s="7" t="s">
        <v>316</v>
      </c>
      <c r="H6" s="25">
        <v>26636</v>
      </c>
      <c r="I6" s="18">
        <v>22641</v>
      </c>
      <c r="J6" s="9">
        <f t="shared" si="1"/>
        <v>0.14998498273013972</v>
      </c>
      <c r="K6" s="25">
        <v>25625</v>
      </c>
      <c r="L6" s="9">
        <f t="shared" si="2"/>
        <v>3.7956149572007769E-2</v>
      </c>
      <c r="M6" s="127" t="s">
        <v>184</v>
      </c>
      <c r="N6" s="22" t="s">
        <v>184</v>
      </c>
      <c r="O6" s="9" t="str">
        <f t="shared" si="3"/>
        <v>-</v>
      </c>
      <c r="P6" s="127" t="s">
        <v>184</v>
      </c>
      <c r="Q6" s="9" t="str">
        <f t="shared" si="4"/>
        <v>-</v>
      </c>
      <c r="R6" s="5" t="s">
        <v>367</v>
      </c>
      <c r="S6" s="11" t="s">
        <v>533</v>
      </c>
      <c r="T6" s="11" t="str">
        <f t="shared" si="5"/>
        <v>未達成</v>
      </c>
      <c r="U6" s="11" t="str">
        <f t="shared" si="6"/>
        <v>原単位目標達成</v>
      </c>
      <c r="V6" s="11" t="str" cm="1">
        <f t="array" ref="V6">_xlfn.IFS(S6="温室効果ガス排出量",T6,S6="原単位排出量",U6,S6="両方",IF(T6="未達成",U6,T6))</f>
        <v>未達成</v>
      </c>
      <c r="W6" s="11" t="str">
        <f>VLOOKUP(E6,テーブル1[[　]:[大分類]],3)</f>
        <v>公務（他に分類されるものを除く）</v>
      </c>
    </row>
    <row r="7" spans="1:23" ht="60" customHeight="1" x14ac:dyDescent="0.15">
      <c r="A7" s="3" t="str">
        <f t="shared" si="0"/>
        <v>未達成</v>
      </c>
      <c r="B7" s="4">
        <v>5</v>
      </c>
      <c r="C7" s="5" t="s">
        <v>18</v>
      </c>
      <c r="D7" s="5" t="s">
        <v>280</v>
      </c>
      <c r="E7" s="109">
        <v>98</v>
      </c>
      <c r="F7" s="6" t="s">
        <v>792</v>
      </c>
      <c r="G7" s="7" t="s">
        <v>531</v>
      </c>
      <c r="H7" s="25">
        <v>13184</v>
      </c>
      <c r="I7" s="18">
        <v>12798</v>
      </c>
      <c r="J7" s="9">
        <f t="shared" si="1"/>
        <v>2.9277912621359259E-2</v>
      </c>
      <c r="K7" s="25">
        <v>18085</v>
      </c>
      <c r="L7" s="9">
        <f t="shared" si="2"/>
        <v>-0.37173847087378631</v>
      </c>
      <c r="M7" s="127" t="s">
        <v>184</v>
      </c>
      <c r="N7" s="22" t="s">
        <v>184</v>
      </c>
      <c r="O7" s="9" t="str">
        <f t="shared" si="3"/>
        <v>-</v>
      </c>
      <c r="P7" s="127" t="s">
        <v>184</v>
      </c>
      <c r="Q7" s="9" t="str">
        <f t="shared" si="4"/>
        <v>-</v>
      </c>
      <c r="R7" s="5" t="s">
        <v>557</v>
      </c>
      <c r="S7" s="11" t="s">
        <v>533</v>
      </c>
      <c r="T7" s="11" t="str">
        <f t="shared" si="5"/>
        <v>未達成</v>
      </c>
      <c r="U7" s="11" t="str">
        <f t="shared" si="6"/>
        <v>原単位目標達成</v>
      </c>
      <c r="V7" s="11" t="str" cm="1">
        <f t="array" ref="V7">_xlfn.IFS(S7="温室効果ガス排出量",T7,S7="原単位排出量",U7,S7="両方",IF(T7="未達成",U7,T7))</f>
        <v>未達成</v>
      </c>
      <c r="W7" s="11" t="str">
        <f>VLOOKUP(E7,テーブル1[[　]:[大分類]],3)</f>
        <v>公務（他に分類されるものを除く）</v>
      </c>
    </row>
    <row r="8" spans="1:23" ht="60" customHeight="1" x14ac:dyDescent="0.15">
      <c r="A8" s="3" t="str">
        <f>V8</f>
        <v>未達成</v>
      </c>
      <c r="B8" s="4">
        <v>6</v>
      </c>
      <c r="C8" s="5" t="s">
        <v>19</v>
      </c>
      <c r="D8" s="5" t="s">
        <v>20</v>
      </c>
      <c r="E8" s="109">
        <v>98</v>
      </c>
      <c r="F8" s="6" t="s">
        <v>792</v>
      </c>
      <c r="G8" s="7" t="s">
        <v>794</v>
      </c>
      <c r="H8" s="25">
        <v>6662</v>
      </c>
      <c r="I8" s="25">
        <v>6035</v>
      </c>
      <c r="J8" s="9">
        <f t="shared" si="1"/>
        <v>9.4115881116781708E-2</v>
      </c>
      <c r="K8" s="25">
        <v>7676</v>
      </c>
      <c r="L8" s="9">
        <f t="shared" si="2"/>
        <v>-0.15220654458120686</v>
      </c>
      <c r="M8" s="127" t="s">
        <v>184</v>
      </c>
      <c r="N8" s="22" t="s">
        <v>184</v>
      </c>
      <c r="O8" s="9" t="str">
        <f t="shared" si="3"/>
        <v>-</v>
      </c>
      <c r="P8" s="127" t="s">
        <v>184</v>
      </c>
      <c r="Q8" s="9" t="str">
        <f t="shared" si="4"/>
        <v>-</v>
      </c>
      <c r="R8" s="5" t="s">
        <v>795</v>
      </c>
      <c r="S8" s="11" t="s">
        <v>533</v>
      </c>
      <c r="T8" s="11" t="str">
        <f t="shared" si="5"/>
        <v>未達成</v>
      </c>
      <c r="U8" s="11" t="str">
        <f t="shared" si="6"/>
        <v>原単位目標達成</v>
      </c>
      <c r="V8" s="11" t="str" cm="1">
        <f t="array" ref="V8">_xlfn.IFS(S8="温室効果ガス排出量",T8,S8="原単位排出量",U8,S8="両方",IF(T8="未達成",U8,T8))</f>
        <v>未達成</v>
      </c>
      <c r="W8" s="11" t="str">
        <f>VLOOKUP(E8,テーブル1[[　]:[大分類]],3)</f>
        <v>公務（他に分類されるものを除く）</v>
      </c>
    </row>
    <row r="9" spans="1:23" ht="62.25" customHeight="1" x14ac:dyDescent="0.15">
      <c r="A9" s="3" t="str">
        <f t="shared" si="0"/>
        <v>未達成</v>
      </c>
      <c r="B9" s="4">
        <v>7</v>
      </c>
      <c r="C9" s="5" t="s">
        <v>21</v>
      </c>
      <c r="D9" s="5" t="s">
        <v>22</v>
      </c>
      <c r="E9" s="109">
        <v>98</v>
      </c>
      <c r="F9" s="6" t="s">
        <v>792</v>
      </c>
      <c r="G9" s="160" t="s">
        <v>535</v>
      </c>
      <c r="H9" s="16">
        <v>3568</v>
      </c>
      <c r="I9" s="16">
        <v>2417</v>
      </c>
      <c r="J9" s="9">
        <f t="shared" si="1"/>
        <v>0.32258968609865468</v>
      </c>
      <c r="K9" s="25">
        <v>3374</v>
      </c>
      <c r="L9" s="9">
        <f t="shared" si="2"/>
        <v>5.4372197309417003E-2</v>
      </c>
      <c r="M9" s="127" t="s">
        <v>184</v>
      </c>
      <c r="N9" s="22" t="s">
        <v>184</v>
      </c>
      <c r="O9" s="9" t="str">
        <f t="shared" si="3"/>
        <v>-</v>
      </c>
      <c r="P9" s="127" t="s">
        <v>184</v>
      </c>
      <c r="Q9" s="9" t="str">
        <f t="shared" si="4"/>
        <v>-</v>
      </c>
      <c r="R9" s="5" t="s">
        <v>368</v>
      </c>
      <c r="S9" s="11" t="s">
        <v>533</v>
      </c>
      <c r="T9" s="11" t="str">
        <f t="shared" si="5"/>
        <v>未達成</v>
      </c>
      <c r="U9" s="11" t="str">
        <f t="shared" si="6"/>
        <v>原単位目標達成</v>
      </c>
      <c r="V9" s="11" t="str" cm="1">
        <f t="array" ref="V9">_xlfn.IFS(S9="温室効果ガス排出量",T9,S9="原単位排出量",U9,S9="両方",IF(T9="未達成",U9,T9))</f>
        <v>未達成</v>
      </c>
      <c r="W9" s="11" t="str">
        <f>VLOOKUP(E9,テーブル1[[　]:[大分類]],3)</f>
        <v>公務（他に分類されるものを除く）</v>
      </c>
    </row>
    <row r="10" spans="1:23" ht="61.5" customHeight="1" x14ac:dyDescent="0.15">
      <c r="A10" s="3" t="str">
        <f t="shared" si="0"/>
        <v>未達成</v>
      </c>
      <c r="B10" s="4">
        <v>8</v>
      </c>
      <c r="C10" s="5" t="s">
        <v>23</v>
      </c>
      <c r="D10" s="5" t="s">
        <v>24</v>
      </c>
      <c r="E10" s="109">
        <v>98</v>
      </c>
      <c r="F10" s="6" t="s">
        <v>792</v>
      </c>
      <c r="G10" s="160" t="s">
        <v>531</v>
      </c>
      <c r="H10" s="18">
        <v>10639</v>
      </c>
      <c r="I10" s="18">
        <v>10320</v>
      </c>
      <c r="J10" s="9">
        <f t="shared" si="1"/>
        <v>2.9984021054610399E-2</v>
      </c>
      <c r="K10" s="110">
        <v>11435</v>
      </c>
      <c r="L10" s="9">
        <f t="shared" si="2"/>
        <v>-7.4819061941911791E-2</v>
      </c>
      <c r="M10" s="127" t="s">
        <v>184</v>
      </c>
      <c r="N10" s="22" t="s">
        <v>184</v>
      </c>
      <c r="O10" s="9" t="str">
        <f t="shared" si="3"/>
        <v>-</v>
      </c>
      <c r="P10" s="127" t="s">
        <v>184</v>
      </c>
      <c r="Q10" s="9" t="str">
        <f t="shared" si="4"/>
        <v>-</v>
      </c>
      <c r="R10" s="5" t="s">
        <v>369</v>
      </c>
      <c r="S10" s="11" t="s">
        <v>533</v>
      </c>
      <c r="T10" s="11" t="str">
        <f t="shared" si="5"/>
        <v>未達成</v>
      </c>
      <c r="U10" s="11" t="str">
        <f t="shared" si="6"/>
        <v>原単位目標達成</v>
      </c>
      <c r="V10" s="11" t="str" cm="1">
        <f t="array" ref="V10">_xlfn.IFS(S10="温室効果ガス排出量",T10,S10="原単位排出量",U10,S10="両方",IF(T10="未達成",U10,T10))</f>
        <v>未達成</v>
      </c>
      <c r="W10" s="11" t="str">
        <f>VLOOKUP(E10,テーブル1[[　]:[大分類]],3)</f>
        <v>公務（他に分類されるものを除く）</v>
      </c>
    </row>
    <row r="11" spans="1:23" ht="61.5" customHeight="1" x14ac:dyDescent="0.15">
      <c r="A11" s="3" t="str">
        <f t="shared" si="0"/>
        <v>総量目標達成</v>
      </c>
      <c r="B11" s="4">
        <v>9</v>
      </c>
      <c r="C11" s="249" t="s">
        <v>200</v>
      </c>
      <c r="D11" s="5" t="s">
        <v>25</v>
      </c>
      <c r="E11" s="109">
        <v>98</v>
      </c>
      <c r="F11" s="6" t="s">
        <v>792</v>
      </c>
      <c r="G11" s="7" t="s">
        <v>316</v>
      </c>
      <c r="H11" s="25">
        <v>13339</v>
      </c>
      <c r="I11" s="18">
        <v>12539</v>
      </c>
      <c r="J11" s="9">
        <f t="shared" si="1"/>
        <v>5.9974510832896066E-2</v>
      </c>
      <c r="K11" s="25">
        <v>9913</v>
      </c>
      <c r="L11" s="9">
        <f t="shared" si="2"/>
        <v>0.25684084264187723</v>
      </c>
      <c r="M11" s="127" t="s">
        <v>184</v>
      </c>
      <c r="N11" s="22" t="s">
        <v>184</v>
      </c>
      <c r="O11" s="9" t="str">
        <f t="shared" si="3"/>
        <v>-</v>
      </c>
      <c r="P11" s="127" t="s">
        <v>184</v>
      </c>
      <c r="Q11" s="9" t="str">
        <f t="shared" si="4"/>
        <v>-</v>
      </c>
      <c r="R11" s="5" t="s">
        <v>350</v>
      </c>
      <c r="S11" s="11" t="s">
        <v>533</v>
      </c>
      <c r="T11" s="11" t="str">
        <f t="shared" si="5"/>
        <v>総量目標達成</v>
      </c>
      <c r="U11" s="11" t="str">
        <f t="shared" si="6"/>
        <v>原単位目標達成</v>
      </c>
      <c r="V11" s="11" t="str" cm="1">
        <f t="array" ref="V11">_xlfn.IFS(S11="温室効果ガス排出量",T11,S11="原単位排出量",U11,S11="両方",IF(T11="未達成",U11,T11))</f>
        <v>総量目標達成</v>
      </c>
      <c r="W11" s="11" t="str">
        <f>VLOOKUP(E11,テーブル1[[　]:[大分類]],3)</f>
        <v>公務（他に分類されるものを除く）</v>
      </c>
    </row>
    <row r="12" spans="1:23" ht="75.75" customHeight="1" x14ac:dyDescent="0.15">
      <c r="A12" s="3" t="str">
        <f t="shared" si="0"/>
        <v>未達成</v>
      </c>
      <c r="B12" s="4">
        <v>10</v>
      </c>
      <c r="C12" s="5" t="s">
        <v>201</v>
      </c>
      <c r="D12" s="5" t="s">
        <v>26</v>
      </c>
      <c r="E12" s="109">
        <v>98</v>
      </c>
      <c r="F12" s="6" t="s">
        <v>792</v>
      </c>
      <c r="G12" s="7" t="s">
        <v>536</v>
      </c>
      <c r="H12" s="25">
        <v>5889</v>
      </c>
      <c r="I12" s="25">
        <v>5713</v>
      </c>
      <c r="J12" s="9">
        <f t="shared" si="1"/>
        <v>2.9886228561725292E-2</v>
      </c>
      <c r="K12" s="25">
        <v>5964</v>
      </c>
      <c r="L12" s="9">
        <f t="shared" si="2"/>
        <v>-1.2735608762098893E-2</v>
      </c>
      <c r="M12" s="127" t="s">
        <v>184</v>
      </c>
      <c r="N12" s="22" t="s">
        <v>184</v>
      </c>
      <c r="O12" s="9" t="str">
        <f t="shared" si="3"/>
        <v>-</v>
      </c>
      <c r="P12" s="127" t="s">
        <v>184</v>
      </c>
      <c r="Q12" s="9" t="str">
        <f t="shared" si="4"/>
        <v>-</v>
      </c>
      <c r="R12" s="5" t="s">
        <v>370</v>
      </c>
      <c r="S12" s="11" t="s">
        <v>533</v>
      </c>
      <c r="T12" s="11" t="str">
        <f t="shared" si="5"/>
        <v>未達成</v>
      </c>
      <c r="U12" s="11" t="str">
        <f t="shared" si="6"/>
        <v>原単位目標達成</v>
      </c>
      <c r="V12" s="11" t="str" cm="1">
        <f t="array" ref="V12">_xlfn.IFS(S12="温室効果ガス排出量",T12,S12="原単位排出量",U12,S12="両方",IF(T12="未達成",U12,T12))</f>
        <v>未達成</v>
      </c>
      <c r="W12" s="11" t="str">
        <f>VLOOKUP(E12,テーブル1[[　]:[大分類]],3)</f>
        <v>公務（他に分類されるものを除く）</v>
      </c>
    </row>
    <row r="13" spans="1:23" ht="102.75" customHeight="1" x14ac:dyDescent="0.15">
      <c r="A13" s="3" t="str">
        <f t="shared" si="0"/>
        <v>未達成</v>
      </c>
      <c r="B13" s="4">
        <v>11</v>
      </c>
      <c r="C13" s="5" t="s">
        <v>27</v>
      </c>
      <c r="D13" s="5" t="s">
        <v>28</v>
      </c>
      <c r="E13" s="109">
        <v>98</v>
      </c>
      <c r="F13" s="6" t="s">
        <v>792</v>
      </c>
      <c r="G13" s="7" t="s">
        <v>531</v>
      </c>
      <c r="H13" s="25">
        <v>3554.4</v>
      </c>
      <c r="I13" s="25">
        <v>3173.6</v>
      </c>
      <c r="J13" s="9">
        <f t="shared" si="1"/>
        <v>0.10713481881611531</v>
      </c>
      <c r="K13" s="25">
        <v>5708.7</v>
      </c>
      <c r="L13" s="9">
        <f t="shared" si="2"/>
        <v>-0.6060938555030384</v>
      </c>
      <c r="M13" s="127" t="s">
        <v>184</v>
      </c>
      <c r="N13" s="22" t="s">
        <v>184</v>
      </c>
      <c r="O13" s="9" t="str">
        <f t="shared" si="3"/>
        <v>-</v>
      </c>
      <c r="P13" s="127" t="s">
        <v>184</v>
      </c>
      <c r="Q13" s="9" t="str">
        <f t="shared" si="4"/>
        <v>-</v>
      </c>
      <c r="R13" s="5" t="s">
        <v>548</v>
      </c>
      <c r="S13" s="11" t="s">
        <v>533</v>
      </c>
      <c r="T13" s="11" t="str">
        <f t="shared" si="5"/>
        <v>未達成</v>
      </c>
      <c r="U13" s="11" t="str">
        <f t="shared" si="6"/>
        <v>原単位目標達成</v>
      </c>
      <c r="V13" s="11" t="str" cm="1">
        <f t="array" ref="V13">_xlfn.IFS(S13="温室効果ガス排出量",T13,S13="原単位排出量",U13,S13="両方",IF(T13="未達成",U13,T13))</f>
        <v>未達成</v>
      </c>
      <c r="W13" s="11" t="str">
        <f>VLOOKUP(E13,テーブル1[[　]:[大分類]],3)</f>
        <v>公務（他に分類されるものを除く）</v>
      </c>
    </row>
    <row r="14" spans="1:23" ht="126" customHeight="1" x14ac:dyDescent="0.15">
      <c r="A14" s="3" t="str">
        <f t="shared" si="0"/>
        <v>未達成</v>
      </c>
      <c r="B14" s="4">
        <v>12</v>
      </c>
      <c r="C14" s="5" t="s">
        <v>29</v>
      </c>
      <c r="D14" s="5" t="s">
        <v>30</v>
      </c>
      <c r="E14" s="109">
        <v>98</v>
      </c>
      <c r="F14" s="6" t="s">
        <v>792</v>
      </c>
      <c r="G14" s="7" t="s">
        <v>488</v>
      </c>
      <c r="H14" s="25">
        <v>6594</v>
      </c>
      <c r="I14" s="25">
        <v>4945</v>
      </c>
      <c r="J14" s="9">
        <f t="shared" si="1"/>
        <v>0.25007582650894755</v>
      </c>
      <c r="K14" s="25">
        <v>8184</v>
      </c>
      <c r="L14" s="9">
        <f t="shared" si="2"/>
        <v>-0.24112829845313932</v>
      </c>
      <c r="M14" s="127" t="s">
        <v>184</v>
      </c>
      <c r="N14" s="22" t="s">
        <v>184</v>
      </c>
      <c r="O14" s="9" t="str">
        <f t="shared" si="3"/>
        <v>-</v>
      </c>
      <c r="P14" s="127" t="s">
        <v>184</v>
      </c>
      <c r="Q14" s="9" t="str">
        <f t="shared" si="4"/>
        <v>-</v>
      </c>
      <c r="R14" s="5" t="s">
        <v>558</v>
      </c>
      <c r="S14" s="11" t="s">
        <v>533</v>
      </c>
      <c r="T14" s="11" t="str">
        <f t="shared" si="5"/>
        <v>未達成</v>
      </c>
      <c r="U14" s="11" t="str">
        <f t="shared" si="6"/>
        <v>原単位目標達成</v>
      </c>
      <c r="V14" s="11" t="str" cm="1">
        <f t="array" ref="V14">_xlfn.IFS(S14="温室効果ガス排出量",T14,S14="原単位排出量",U14,S14="両方",IF(T14="未達成",U14,T14))</f>
        <v>未達成</v>
      </c>
      <c r="W14" s="11" t="str">
        <f>VLOOKUP(E14,テーブル1[[　]:[大分類]],3)</f>
        <v>公務（他に分類されるものを除く）</v>
      </c>
    </row>
    <row r="15" spans="1:23" ht="85.5" customHeight="1" x14ac:dyDescent="0.15">
      <c r="A15" s="3" t="str">
        <f t="shared" si="0"/>
        <v>総量目標達成</v>
      </c>
      <c r="B15" s="4">
        <v>13</v>
      </c>
      <c r="C15" s="249" t="s">
        <v>202</v>
      </c>
      <c r="D15" s="5" t="s">
        <v>281</v>
      </c>
      <c r="E15" s="109">
        <v>98</v>
      </c>
      <c r="F15" s="6" t="s">
        <v>792</v>
      </c>
      <c r="G15" s="7" t="s">
        <v>316</v>
      </c>
      <c r="H15" s="25">
        <v>7566</v>
      </c>
      <c r="I15" s="25">
        <v>7339</v>
      </c>
      <c r="J15" s="9">
        <f t="shared" si="1"/>
        <v>3.0002643404705265E-2</v>
      </c>
      <c r="K15" s="25">
        <v>7128</v>
      </c>
      <c r="L15" s="9">
        <f t="shared" si="2"/>
        <v>5.7890563045202237E-2</v>
      </c>
      <c r="M15" s="127" t="s">
        <v>184</v>
      </c>
      <c r="N15" s="22" t="s">
        <v>184</v>
      </c>
      <c r="O15" s="9" t="str">
        <f t="shared" si="3"/>
        <v>-</v>
      </c>
      <c r="P15" s="127" t="s">
        <v>184</v>
      </c>
      <c r="Q15" s="9" t="str">
        <f t="shared" si="4"/>
        <v>-</v>
      </c>
      <c r="R15" s="5" t="s">
        <v>371</v>
      </c>
      <c r="S15" s="11" t="s">
        <v>533</v>
      </c>
      <c r="T15" s="11" t="str">
        <f t="shared" si="5"/>
        <v>総量目標達成</v>
      </c>
      <c r="U15" s="11" t="str">
        <f t="shared" si="6"/>
        <v>原単位目標達成</v>
      </c>
      <c r="V15" s="11" t="str" cm="1">
        <f t="array" ref="V15">_xlfn.IFS(S15="温室効果ガス排出量",T15,S15="原単位排出量",U15,S15="両方",IF(T15="未達成",U15,T15))</f>
        <v>総量目標達成</v>
      </c>
      <c r="W15" s="11" t="str">
        <f>VLOOKUP(E15,テーブル1[[　]:[大分類]],3)</f>
        <v>公務（他に分類されるものを除く）</v>
      </c>
    </row>
    <row r="16" spans="1:23" s="21" customFormat="1" ht="59.25" customHeight="1" x14ac:dyDescent="0.15">
      <c r="A16" s="3" t="str">
        <f t="shared" si="0"/>
        <v>未達成</v>
      </c>
      <c r="B16" s="4">
        <v>14</v>
      </c>
      <c r="C16" s="5" t="s">
        <v>31</v>
      </c>
      <c r="D16" s="5" t="s">
        <v>32</v>
      </c>
      <c r="E16" s="109">
        <v>98</v>
      </c>
      <c r="F16" s="6" t="s">
        <v>792</v>
      </c>
      <c r="G16" s="7" t="s">
        <v>531</v>
      </c>
      <c r="H16" s="25">
        <v>3415</v>
      </c>
      <c r="I16" s="25">
        <v>3073.5</v>
      </c>
      <c r="J16" s="9">
        <f t="shared" si="1"/>
        <v>9.9999999999999978E-2</v>
      </c>
      <c r="K16" s="25">
        <v>4419.1000000000004</v>
      </c>
      <c r="L16" s="9">
        <f t="shared" si="2"/>
        <v>-0.29402635431918012</v>
      </c>
      <c r="M16" s="127" t="s">
        <v>184</v>
      </c>
      <c r="N16" s="22" t="s">
        <v>184</v>
      </c>
      <c r="O16" s="9" t="str">
        <f t="shared" si="3"/>
        <v>-</v>
      </c>
      <c r="P16" s="127" t="s">
        <v>184</v>
      </c>
      <c r="Q16" s="9" t="str">
        <f t="shared" si="4"/>
        <v>-</v>
      </c>
      <c r="R16" s="5" t="s">
        <v>549</v>
      </c>
      <c r="S16" s="11" t="s">
        <v>533</v>
      </c>
      <c r="T16" s="11" t="str">
        <f t="shared" si="5"/>
        <v>未達成</v>
      </c>
      <c r="U16" s="11" t="str">
        <f t="shared" si="6"/>
        <v>原単位目標達成</v>
      </c>
      <c r="V16" s="11" t="str" cm="1">
        <f t="array" ref="V16">_xlfn.IFS(S16="温室効果ガス排出量",T16,S16="原単位排出量",U16,S16="両方",IF(T16="未達成",U16,T16))</f>
        <v>未達成</v>
      </c>
      <c r="W16" s="11" t="str">
        <f>VLOOKUP(E16,テーブル1[[　]:[大分類]],3)</f>
        <v>公務（他に分類されるものを除く）</v>
      </c>
    </row>
    <row r="17" spans="1:23" ht="59.25" customHeight="1" x14ac:dyDescent="0.15">
      <c r="A17" s="3" t="str">
        <f t="shared" si="0"/>
        <v>未達成</v>
      </c>
      <c r="B17" s="4">
        <v>15</v>
      </c>
      <c r="C17" s="5" t="s">
        <v>33</v>
      </c>
      <c r="D17" s="5" t="s">
        <v>34</v>
      </c>
      <c r="E17" s="109">
        <v>98</v>
      </c>
      <c r="F17" s="6" t="s">
        <v>792</v>
      </c>
      <c r="G17" s="7" t="s">
        <v>537</v>
      </c>
      <c r="H17" s="25">
        <v>4841</v>
      </c>
      <c r="I17" s="25">
        <v>4599</v>
      </c>
      <c r="J17" s="9">
        <f t="shared" si="1"/>
        <v>4.9989671555463744E-2</v>
      </c>
      <c r="K17" s="25">
        <v>6750</v>
      </c>
      <c r="L17" s="9">
        <f t="shared" si="2"/>
        <v>-0.39434001239413341</v>
      </c>
      <c r="M17" s="127" t="s">
        <v>184</v>
      </c>
      <c r="N17" s="22" t="s">
        <v>184</v>
      </c>
      <c r="O17" s="9" t="str">
        <f t="shared" si="3"/>
        <v>-</v>
      </c>
      <c r="P17" s="127" t="s">
        <v>184</v>
      </c>
      <c r="Q17" s="9" t="str">
        <f t="shared" si="4"/>
        <v>-</v>
      </c>
      <c r="R17" s="5" t="s">
        <v>372</v>
      </c>
      <c r="S17" s="11" t="s">
        <v>533</v>
      </c>
      <c r="T17" s="11" t="str">
        <f t="shared" si="5"/>
        <v>未達成</v>
      </c>
      <c r="U17" s="11" t="str">
        <f t="shared" si="6"/>
        <v>原単位目標達成</v>
      </c>
      <c r="V17" s="11" t="str" cm="1">
        <f t="array" ref="V17">_xlfn.IFS(S17="温室効果ガス排出量",T17,S17="原単位排出量",U17,S17="両方",IF(T17="未達成",U17,T17))</f>
        <v>未達成</v>
      </c>
      <c r="W17" s="11" t="str">
        <f>VLOOKUP(E17,テーブル1[[　]:[大分類]],3)</f>
        <v>公務（他に分類されるものを除く）</v>
      </c>
    </row>
    <row r="18" spans="1:23" ht="59.25" customHeight="1" x14ac:dyDescent="0.15">
      <c r="A18" s="3" t="str">
        <f t="shared" si="0"/>
        <v>未達成</v>
      </c>
      <c r="B18" s="4">
        <v>16</v>
      </c>
      <c r="C18" s="5" t="s">
        <v>35</v>
      </c>
      <c r="D18" s="5" t="s">
        <v>282</v>
      </c>
      <c r="E18" s="111">
        <v>98</v>
      </c>
      <c r="F18" s="6" t="s">
        <v>793</v>
      </c>
      <c r="G18" s="7" t="s">
        <v>531</v>
      </c>
      <c r="H18" s="25">
        <v>48319</v>
      </c>
      <c r="I18" s="18">
        <v>45897</v>
      </c>
      <c r="J18" s="9">
        <f t="shared" si="1"/>
        <v>5.0125209544899518E-2</v>
      </c>
      <c r="K18" s="25">
        <v>49614</v>
      </c>
      <c r="L18" s="9">
        <f t="shared" si="2"/>
        <v>-2.6801051346261318E-2</v>
      </c>
      <c r="M18" s="127" t="s">
        <v>184</v>
      </c>
      <c r="N18" s="22" t="s">
        <v>184</v>
      </c>
      <c r="O18" s="9" t="str">
        <f t="shared" si="3"/>
        <v>-</v>
      </c>
      <c r="P18" s="127" t="s">
        <v>184</v>
      </c>
      <c r="Q18" s="9" t="str">
        <f t="shared" si="4"/>
        <v>-</v>
      </c>
      <c r="R18" s="5" t="s">
        <v>550</v>
      </c>
      <c r="S18" s="11" t="s">
        <v>533</v>
      </c>
      <c r="T18" s="11" t="str">
        <f t="shared" si="5"/>
        <v>未達成</v>
      </c>
      <c r="U18" s="11" t="str">
        <f t="shared" si="6"/>
        <v>原単位目標達成</v>
      </c>
      <c r="V18" s="11" t="str" cm="1">
        <f t="array" ref="V18">_xlfn.IFS(S18="温室効果ガス排出量",T18,S18="原単位排出量",U18,S18="両方",IF(T18="未達成",U18,T18))</f>
        <v>未達成</v>
      </c>
      <c r="W18" s="11" t="str">
        <f>VLOOKUP(E18,テーブル1[[　]:[大分類]],3)</f>
        <v>公務（他に分類されるものを除く）</v>
      </c>
    </row>
    <row r="19" spans="1:23" ht="60.75" customHeight="1" x14ac:dyDescent="0.15">
      <c r="A19" s="3" t="str">
        <f t="shared" si="0"/>
        <v>総量目標達成</v>
      </c>
      <c r="B19" s="4">
        <v>17</v>
      </c>
      <c r="C19" s="249" t="s">
        <v>203</v>
      </c>
      <c r="D19" s="5" t="s">
        <v>551</v>
      </c>
      <c r="E19" s="111">
        <v>75</v>
      </c>
      <c r="F19" s="6" t="s">
        <v>373</v>
      </c>
      <c r="G19" s="7" t="s">
        <v>531</v>
      </c>
      <c r="H19" s="25">
        <v>5034</v>
      </c>
      <c r="I19" s="18">
        <v>4300</v>
      </c>
      <c r="J19" s="9">
        <f t="shared" si="1"/>
        <v>0.14580850218514108</v>
      </c>
      <c r="K19" s="25">
        <v>4247</v>
      </c>
      <c r="L19" s="9">
        <f t="shared" si="2"/>
        <v>0.15633690901867303</v>
      </c>
      <c r="M19" s="127" t="s">
        <v>184</v>
      </c>
      <c r="N19" s="22" t="s">
        <v>184</v>
      </c>
      <c r="O19" s="9" t="str">
        <f t="shared" si="3"/>
        <v>-</v>
      </c>
      <c r="P19" s="127" t="s">
        <v>184</v>
      </c>
      <c r="Q19" s="9" t="str">
        <f t="shared" si="4"/>
        <v>-</v>
      </c>
      <c r="R19" s="5" t="s">
        <v>375</v>
      </c>
      <c r="S19" s="11" t="s">
        <v>533</v>
      </c>
      <c r="T19" s="11" t="str">
        <f t="shared" si="5"/>
        <v>総量目標達成</v>
      </c>
      <c r="U19" s="11" t="str">
        <f t="shared" si="6"/>
        <v>原単位目標達成</v>
      </c>
      <c r="V19" s="11" t="str" cm="1">
        <f t="array" ref="V19">_xlfn.IFS(S19="温室効果ガス排出量",T19,S19="原単位排出量",U19,S19="両方",IF(T19="未達成",U19,T19))</f>
        <v>総量目標達成</v>
      </c>
      <c r="W19" s="11" t="str">
        <f>VLOOKUP(E19,テーブル1[[　]:[大分類]],3)</f>
        <v>宿泊業、飲食サービス業</v>
      </c>
    </row>
    <row r="20" spans="1:23" ht="63.75" customHeight="1" x14ac:dyDescent="0.15">
      <c r="A20" s="3" t="str">
        <f t="shared" si="0"/>
        <v>未達成</v>
      </c>
      <c r="B20" s="4">
        <v>18</v>
      </c>
      <c r="C20" s="5" t="s">
        <v>204</v>
      </c>
      <c r="D20" s="5" t="s">
        <v>283</v>
      </c>
      <c r="E20" s="111">
        <v>23</v>
      </c>
      <c r="F20" s="5" t="s">
        <v>374</v>
      </c>
      <c r="G20" s="7" t="s">
        <v>531</v>
      </c>
      <c r="H20" s="16">
        <v>101000</v>
      </c>
      <c r="I20" s="16">
        <v>101000</v>
      </c>
      <c r="J20" s="9">
        <f t="shared" si="1"/>
        <v>0</v>
      </c>
      <c r="K20" s="25">
        <v>138000</v>
      </c>
      <c r="L20" s="9">
        <f t="shared" si="2"/>
        <v>-0.36633663366336644</v>
      </c>
      <c r="M20" s="128">
        <v>3.1</v>
      </c>
      <c r="N20" s="128">
        <v>3.07</v>
      </c>
      <c r="O20" s="9">
        <f t="shared" si="3"/>
        <v>9.6774193548387899E-3</v>
      </c>
      <c r="P20" s="127">
        <v>4.8899999999999997</v>
      </c>
      <c r="Q20" s="9">
        <f t="shared" si="4"/>
        <v>-0.57741935483870943</v>
      </c>
      <c r="R20" s="5" t="s">
        <v>559</v>
      </c>
      <c r="S20" s="11" t="s">
        <v>98</v>
      </c>
      <c r="T20" s="11" t="str">
        <f t="shared" si="5"/>
        <v>未達成</v>
      </c>
      <c r="U20" s="11" t="str">
        <f t="shared" si="6"/>
        <v>未達成</v>
      </c>
      <c r="V20" s="11" t="str" cm="1">
        <f t="array" ref="V20">_xlfn.IFS(S20="温室効果ガス排出量",T20,S20="原単位排出量",U20,S20="両方",IF(T20="未達成",U20,T20))</f>
        <v>未達成</v>
      </c>
      <c r="W20" s="11" t="str">
        <f>VLOOKUP(E20,テーブル1[[　]:[大分類]],3)</f>
        <v>製造業</v>
      </c>
    </row>
    <row r="21" spans="1:23" ht="122.25" customHeight="1" x14ac:dyDescent="0.15">
      <c r="A21" s="3" t="str">
        <f t="shared" si="0"/>
        <v>未達成</v>
      </c>
      <c r="B21" s="4">
        <v>19</v>
      </c>
      <c r="C21" s="5" t="s">
        <v>205</v>
      </c>
      <c r="D21" s="5" t="s">
        <v>36</v>
      </c>
      <c r="E21" s="111">
        <v>9</v>
      </c>
      <c r="F21" s="6" t="s">
        <v>376</v>
      </c>
      <c r="G21" s="7" t="s">
        <v>531</v>
      </c>
      <c r="H21" s="25">
        <v>19817</v>
      </c>
      <c r="I21" s="25" t="s">
        <v>556</v>
      </c>
      <c r="J21" s="9" t="str">
        <f t="shared" si="1"/>
        <v>-</v>
      </c>
      <c r="K21" s="25">
        <v>20605</v>
      </c>
      <c r="L21" s="9">
        <f t="shared" si="2"/>
        <v>-3.9763839128021505E-2</v>
      </c>
      <c r="M21" s="22">
        <v>318.93</v>
      </c>
      <c r="N21" s="22">
        <v>302.98</v>
      </c>
      <c r="O21" s="9">
        <f t="shared" si="3"/>
        <v>5.0010974194964364E-2</v>
      </c>
      <c r="P21" s="127">
        <v>308.62</v>
      </c>
      <c r="Q21" s="9">
        <f t="shared" si="4"/>
        <v>3.2326842880882944E-2</v>
      </c>
      <c r="R21" s="5" t="s">
        <v>395</v>
      </c>
      <c r="S21" s="11" t="s">
        <v>98</v>
      </c>
      <c r="T21" s="11" t="str">
        <f t="shared" si="5"/>
        <v>未達成</v>
      </c>
      <c r="U21" s="11" t="str">
        <f t="shared" si="6"/>
        <v>未達成</v>
      </c>
      <c r="V21" s="11" t="str" cm="1">
        <f t="array" ref="V21">_xlfn.IFS(S21="温室効果ガス排出量",T21,S21="原単位排出量",U21,S21="両方",IF(T21="未達成",U21,T21))</f>
        <v>未達成</v>
      </c>
      <c r="W21" s="11" t="str">
        <f>VLOOKUP(E21,テーブル1[[　]:[大分類]],3)</f>
        <v>製造業</v>
      </c>
    </row>
    <row r="22" spans="1:23" ht="60.75" customHeight="1" x14ac:dyDescent="0.15">
      <c r="A22" s="3" t="str">
        <f t="shared" si="0"/>
        <v>未達成</v>
      </c>
      <c r="B22" s="4">
        <v>20</v>
      </c>
      <c r="C22" s="5" t="s">
        <v>206</v>
      </c>
      <c r="D22" s="5" t="s">
        <v>323</v>
      </c>
      <c r="E22" s="111">
        <v>56</v>
      </c>
      <c r="F22" s="6" t="s">
        <v>324</v>
      </c>
      <c r="G22" s="7" t="s">
        <v>316</v>
      </c>
      <c r="H22" s="25">
        <v>23992</v>
      </c>
      <c r="I22" s="25">
        <v>17490</v>
      </c>
      <c r="J22" s="9">
        <f t="shared" si="1"/>
        <v>0.27100700233411135</v>
      </c>
      <c r="K22" s="25">
        <v>24772.5</v>
      </c>
      <c r="L22" s="9">
        <f t="shared" si="2"/>
        <v>-3.2531677225742017E-2</v>
      </c>
      <c r="M22" s="127" t="s">
        <v>184</v>
      </c>
      <c r="N22" s="127" t="s">
        <v>184</v>
      </c>
      <c r="O22" s="9" t="str">
        <f t="shared" si="3"/>
        <v>-</v>
      </c>
      <c r="P22" s="127" t="s">
        <v>184</v>
      </c>
      <c r="Q22" s="9" t="str">
        <f t="shared" si="4"/>
        <v>-</v>
      </c>
      <c r="R22" s="5" t="s">
        <v>325</v>
      </c>
      <c r="S22" s="11" t="s">
        <v>533</v>
      </c>
      <c r="T22" s="11" t="str">
        <f t="shared" si="5"/>
        <v>未達成</v>
      </c>
      <c r="U22" s="11" t="str">
        <f t="shared" si="6"/>
        <v>原単位目標達成</v>
      </c>
      <c r="V22" s="11" t="str" cm="1">
        <f t="array" ref="V22">_xlfn.IFS(S22="温室効果ガス排出量",T22,S22="原単位排出量",U22,S22="両方",IF(T22="未達成",U22,T22))</f>
        <v>未達成</v>
      </c>
      <c r="W22" s="11" t="str">
        <f>VLOOKUP(E22,テーブル1[[　]:[大分類]],3)</f>
        <v>卸売業、小売業</v>
      </c>
    </row>
    <row r="23" spans="1:23" ht="60.75" customHeight="1" x14ac:dyDescent="0.15">
      <c r="A23" s="3" t="str">
        <f t="shared" si="0"/>
        <v>総量目標達成</v>
      </c>
      <c r="B23" s="4">
        <v>21</v>
      </c>
      <c r="C23" s="249" t="s">
        <v>207</v>
      </c>
      <c r="D23" s="5" t="s">
        <v>377</v>
      </c>
      <c r="E23" s="111">
        <v>22</v>
      </c>
      <c r="F23" s="6" t="s">
        <v>378</v>
      </c>
      <c r="G23" s="7" t="s">
        <v>488</v>
      </c>
      <c r="H23" s="25">
        <v>6962</v>
      </c>
      <c r="I23" s="25">
        <v>6822</v>
      </c>
      <c r="J23" s="9">
        <f t="shared" si="1"/>
        <v>2.0109164033323745E-2</v>
      </c>
      <c r="K23" s="25">
        <v>6795</v>
      </c>
      <c r="L23" s="9">
        <f t="shared" si="2"/>
        <v>2.3987359954036225E-2</v>
      </c>
      <c r="M23" s="22">
        <v>169</v>
      </c>
      <c r="N23" s="22">
        <v>165</v>
      </c>
      <c r="O23" s="9">
        <f t="shared" si="3"/>
        <v>2.3668639053254448E-2</v>
      </c>
      <c r="P23" s="127" t="s">
        <v>556</v>
      </c>
      <c r="Q23" s="9" t="str">
        <f t="shared" si="4"/>
        <v>-</v>
      </c>
      <c r="R23" s="5" t="s">
        <v>560</v>
      </c>
      <c r="S23" s="11" t="s">
        <v>533</v>
      </c>
      <c r="T23" s="11" t="str">
        <f t="shared" si="5"/>
        <v>総量目標達成</v>
      </c>
      <c r="U23" s="11" t="str">
        <f t="shared" si="6"/>
        <v>原単位目標達成</v>
      </c>
      <c r="V23" s="11" t="str" cm="1">
        <f t="array" ref="V23">_xlfn.IFS(S23="温室効果ガス排出量",T23,S23="原単位排出量",U23,S23="両方",IF(T23="未達成",U23,T23))</f>
        <v>総量目標達成</v>
      </c>
      <c r="W23" s="11" t="str">
        <f>VLOOKUP(E23,テーブル1[[　]:[大分類]],3)</f>
        <v>製造業</v>
      </c>
    </row>
    <row r="24" spans="1:23" ht="61.5" customHeight="1" x14ac:dyDescent="0.15">
      <c r="A24" s="3" t="str">
        <f t="shared" si="0"/>
        <v>未達成</v>
      </c>
      <c r="B24" s="4">
        <v>22</v>
      </c>
      <c r="C24" s="5" t="s">
        <v>208</v>
      </c>
      <c r="D24" s="5" t="s">
        <v>284</v>
      </c>
      <c r="E24" s="111">
        <v>21</v>
      </c>
      <c r="F24" s="6" t="s">
        <v>379</v>
      </c>
      <c r="G24" s="7" t="s">
        <v>538</v>
      </c>
      <c r="H24" s="25">
        <v>4079</v>
      </c>
      <c r="I24" s="25">
        <v>3875</v>
      </c>
      <c r="J24" s="9">
        <f t="shared" si="1"/>
        <v>5.0012257906349555E-2</v>
      </c>
      <c r="K24" s="25">
        <v>4321</v>
      </c>
      <c r="L24" s="9">
        <f t="shared" si="2"/>
        <v>-5.9328266732042056E-2</v>
      </c>
      <c r="M24" s="22">
        <v>260</v>
      </c>
      <c r="N24" s="22">
        <v>247</v>
      </c>
      <c r="O24" s="9">
        <f t="shared" si="3"/>
        <v>5.0000000000000044E-2</v>
      </c>
      <c r="P24" s="127">
        <v>282</v>
      </c>
      <c r="Q24" s="9">
        <f t="shared" si="4"/>
        <v>-8.4615384615384537E-2</v>
      </c>
      <c r="R24" s="5" t="s">
        <v>380</v>
      </c>
      <c r="S24" s="11" t="s">
        <v>575</v>
      </c>
      <c r="T24" s="11" t="str">
        <f t="shared" si="5"/>
        <v>未達成</v>
      </c>
      <c r="U24" s="11" t="str">
        <f t="shared" si="6"/>
        <v>未達成</v>
      </c>
      <c r="V24" s="11" t="str" cm="1">
        <f t="array" ref="V24">_xlfn.IFS(S24="温室効果ガス排出量",T24,S24="原単位排出量",U24,S24="両方",IF(T24="未達成",U24,T24))</f>
        <v>未達成</v>
      </c>
      <c r="W24" s="11" t="str">
        <f>VLOOKUP(E24,テーブル1[[　]:[大分類]],3)</f>
        <v>製造業</v>
      </c>
    </row>
    <row r="25" spans="1:23" ht="69" customHeight="1" x14ac:dyDescent="0.15">
      <c r="A25" s="3" t="str">
        <f t="shared" si="0"/>
        <v>原単位目標達成</v>
      </c>
      <c r="B25" s="4">
        <v>23</v>
      </c>
      <c r="C25" s="248" t="s">
        <v>37</v>
      </c>
      <c r="D25" s="5" t="s">
        <v>38</v>
      </c>
      <c r="E25" s="111">
        <v>97</v>
      </c>
      <c r="F25" s="6" t="s">
        <v>381</v>
      </c>
      <c r="G25" s="7" t="s">
        <v>531</v>
      </c>
      <c r="H25" s="25">
        <v>3141</v>
      </c>
      <c r="I25" s="25">
        <v>3111</v>
      </c>
      <c r="J25" s="9">
        <f t="shared" si="1"/>
        <v>9.5510983763132939E-3</v>
      </c>
      <c r="K25" s="25">
        <v>3190</v>
      </c>
      <c r="L25" s="9">
        <f t="shared" si="2"/>
        <v>-1.5600127347978443E-2</v>
      </c>
      <c r="M25" s="150">
        <v>4.2970000000000001E-2</v>
      </c>
      <c r="N25" s="150">
        <v>4.2540000000000001E-2</v>
      </c>
      <c r="O25" s="9">
        <f t="shared" si="3"/>
        <v>1.000698161508029E-2</v>
      </c>
      <c r="P25" s="127">
        <v>4.0320000000000002E-2</v>
      </c>
      <c r="Q25" s="9">
        <f t="shared" si="4"/>
        <v>6.1670933209215684E-2</v>
      </c>
      <c r="R25" s="5" t="s">
        <v>576</v>
      </c>
      <c r="S25" s="11" t="s">
        <v>98</v>
      </c>
      <c r="T25" s="11" t="str">
        <f t="shared" si="5"/>
        <v>未達成</v>
      </c>
      <c r="U25" s="11" t="str">
        <f t="shared" si="6"/>
        <v>原単位目標達成</v>
      </c>
      <c r="V25" s="11" t="str" cm="1">
        <f t="array" ref="V25">_xlfn.IFS(S25="温室効果ガス排出量",T25,S25="原単位排出量",U25,S25="両方",IF(T25="未達成",U25,T25))</f>
        <v>原単位目標達成</v>
      </c>
      <c r="W25" s="11" t="str">
        <f>VLOOKUP(E25,テーブル1[[　]:[大分類]],3)</f>
        <v>公務（他に分類されるものを除く）</v>
      </c>
    </row>
    <row r="26" spans="1:23" ht="60.75" customHeight="1" x14ac:dyDescent="0.15">
      <c r="A26" s="3" t="str">
        <f t="shared" si="0"/>
        <v>未達成</v>
      </c>
      <c r="B26" s="4">
        <v>24</v>
      </c>
      <c r="C26" s="5" t="s">
        <v>39</v>
      </c>
      <c r="D26" s="5" t="s">
        <v>285</v>
      </c>
      <c r="E26" s="111">
        <v>97</v>
      </c>
      <c r="F26" s="6" t="s">
        <v>382</v>
      </c>
      <c r="G26" s="7" t="s">
        <v>531</v>
      </c>
      <c r="H26" s="25">
        <v>3222</v>
      </c>
      <c r="I26" s="18">
        <v>2651</v>
      </c>
      <c r="J26" s="9">
        <f t="shared" si="1"/>
        <v>0.17721911855990069</v>
      </c>
      <c r="K26" s="25">
        <v>3343</v>
      </c>
      <c r="L26" s="9">
        <f t="shared" si="2"/>
        <v>-3.7554314090626928E-2</v>
      </c>
      <c r="M26" s="22">
        <v>5.8069999999999997E-2</v>
      </c>
      <c r="N26" s="22">
        <v>4.777E-2</v>
      </c>
      <c r="O26" s="9">
        <f t="shared" si="3"/>
        <v>0.17737213707594279</v>
      </c>
      <c r="P26" s="127">
        <v>6.0240000000000002E-2</v>
      </c>
      <c r="Q26" s="9">
        <f t="shared" si="4"/>
        <v>-3.7368692956776473E-2</v>
      </c>
      <c r="R26" s="5" t="s">
        <v>577</v>
      </c>
      <c r="S26" s="11" t="s">
        <v>98</v>
      </c>
      <c r="T26" s="11" t="str">
        <f t="shared" si="5"/>
        <v>未達成</v>
      </c>
      <c r="U26" s="11" t="str">
        <f t="shared" si="6"/>
        <v>未達成</v>
      </c>
      <c r="V26" s="11" t="str" cm="1">
        <f t="array" ref="V26">_xlfn.IFS(S26="温室効果ガス排出量",T26,S26="原単位排出量",U26,S26="両方",IF(T26="未達成",U26,T26))</f>
        <v>未達成</v>
      </c>
      <c r="W26" s="11" t="str">
        <f>VLOOKUP(E26,テーブル1[[　]:[大分類]],3)</f>
        <v>公務（他に分類されるものを除く）</v>
      </c>
    </row>
    <row r="27" spans="1:23" ht="63" customHeight="1" x14ac:dyDescent="0.15">
      <c r="A27" s="3" t="str">
        <f t="shared" si="0"/>
        <v>未達成</v>
      </c>
      <c r="B27" s="4">
        <v>25</v>
      </c>
      <c r="C27" s="5" t="s">
        <v>209</v>
      </c>
      <c r="D27" s="5" t="s">
        <v>286</v>
      </c>
      <c r="E27" s="111">
        <v>56</v>
      </c>
      <c r="F27" s="6" t="s">
        <v>383</v>
      </c>
      <c r="G27" s="7" t="s">
        <v>531</v>
      </c>
      <c r="H27" s="25">
        <v>3106</v>
      </c>
      <c r="I27" s="25">
        <v>3010</v>
      </c>
      <c r="J27" s="9">
        <f t="shared" si="1"/>
        <v>3.0907920154539581E-2</v>
      </c>
      <c r="K27" s="25">
        <v>4168</v>
      </c>
      <c r="L27" s="9">
        <f t="shared" si="2"/>
        <v>-0.34191886670959426</v>
      </c>
      <c r="M27" s="22" t="s">
        <v>556</v>
      </c>
      <c r="N27" s="22" t="s">
        <v>556</v>
      </c>
      <c r="O27" s="9" t="str">
        <f t="shared" si="3"/>
        <v>-</v>
      </c>
      <c r="P27" s="127" t="s">
        <v>556</v>
      </c>
      <c r="Q27" s="9" t="str">
        <f t="shared" si="4"/>
        <v>-</v>
      </c>
      <c r="R27" s="5" t="s">
        <v>384</v>
      </c>
      <c r="S27" s="11" t="s">
        <v>533</v>
      </c>
      <c r="T27" s="11" t="str">
        <f t="shared" si="5"/>
        <v>未達成</v>
      </c>
      <c r="U27" s="11" t="str">
        <f t="shared" si="6"/>
        <v>原単位目標達成</v>
      </c>
      <c r="V27" s="11" t="str" cm="1">
        <f t="array" ref="V27">_xlfn.IFS(S27="温室効果ガス排出量",T27,S27="原単位排出量",U27,S27="両方",IF(T27="未達成",U27,T27))</f>
        <v>未達成</v>
      </c>
      <c r="W27" s="11" t="str">
        <f>VLOOKUP(E27,テーブル1[[　]:[大分類]],3)</f>
        <v>卸売業、小売業</v>
      </c>
    </row>
    <row r="28" spans="1:23" ht="73.5" customHeight="1" x14ac:dyDescent="0.15">
      <c r="A28" s="3" t="str">
        <f t="shared" si="0"/>
        <v>未達成</v>
      </c>
      <c r="B28" s="4">
        <v>26</v>
      </c>
      <c r="C28" s="5" t="s">
        <v>210</v>
      </c>
      <c r="D28" s="5" t="s">
        <v>40</v>
      </c>
      <c r="E28" s="111">
        <v>37</v>
      </c>
      <c r="F28" s="6" t="s">
        <v>385</v>
      </c>
      <c r="G28" s="7" t="s">
        <v>531</v>
      </c>
      <c r="H28" s="25">
        <v>5937.8</v>
      </c>
      <c r="I28" s="25">
        <v>5690</v>
      </c>
      <c r="J28" s="9">
        <f t="shared" si="1"/>
        <v>4.1732628246151759E-2</v>
      </c>
      <c r="K28" s="25">
        <v>7988</v>
      </c>
      <c r="L28" s="9">
        <f t="shared" si="2"/>
        <v>-0.34527939640944449</v>
      </c>
      <c r="M28" s="22" t="s">
        <v>556</v>
      </c>
      <c r="N28" s="22" t="s">
        <v>556</v>
      </c>
      <c r="O28" s="9" t="str">
        <f t="shared" si="3"/>
        <v>-</v>
      </c>
      <c r="P28" s="127" t="s">
        <v>556</v>
      </c>
      <c r="Q28" s="9" t="str">
        <f t="shared" si="4"/>
        <v>-</v>
      </c>
      <c r="R28" s="5" t="s">
        <v>386</v>
      </c>
      <c r="S28" s="11" t="s">
        <v>533</v>
      </c>
      <c r="T28" s="11" t="str">
        <f t="shared" si="5"/>
        <v>未達成</v>
      </c>
      <c r="U28" s="11" t="str">
        <f t="shared" si="6"/>
        <v>原単位目標達成</v>
      </c>
      <c r="V28" s="11" t="str" cm="1">
        <f t="array" ref="V28">_xlfn.IFS(S28="温室効果ガス排出量",T28,S28="原単位排出量",U28,S28="両方",IF(T28="未達成",U28,T28))</f>
        <v>未達成</v>
      </c>
      <c r="W28" s="11" t="str">
        <f>VLOOKUP(E28,テーブル1[[　]:[大分類]],3)</f>
        <v>情報通信業</v>
      </c>
    </row>
    <row r="29" spans="1:23" ht="66.75" customHeight="1" x14ac:dyDescent="0.15">
      <c r="A29" s="3" t="str">
        <f t="shared" si="0"/>
        <v>原単位目標達成</v>
      </c>
      <c r="B29" s="4">
        <v>27</v>
      </c>
      <c r="C29" s="248" t="s">
        <v>211</v>
      </c>
      <c r="D29" s="5" t="s">
        <v>387</v>
      </c>
      <c r="E29" s="111">
        <v>56</v>
      </c>
      <c r="F29" s="6" t="s">
        <v>388</v>
      </c>
      <c r="G29" s="7" t="s">
        <v>531</v>
      </c>
      <c r="H29" s="25">
        <v>23437</v>
      </c>
      <c r="I29" s="25" t="s">
        <v>556</v>
      </c>
      <c r="J29" s="9" t="str">
        <f t="shared" si="1"/>
        <v>-</v>
      </c>
      <c r="K29" s="25">
        <v>23203</v>
      </c>
      <c r="L29" s="9">
        <f t="shared" si="2"/>
        <v>9.9842129965439508E-3</v>
      </c>
      <c r="M29" s="22">
        <v>4.26</v>
      </c>
      <c r="N29" s="22">
        <v>4.04</v>
      </c>
      <c r="O29" s="9">
        <f t="shared" si="3"/>
        <v>5.1643192488262879E-2</v>
      </c>
      <c r="P29" s="127">
        <v>3.97</v>
      </c>
      <c r="Q29" s="9">
        <f t="shared" si="4"/>
        <v>6.8075117370891891E-2</v>
      </c>
      <c r="R29" s="5" t="s">
        <v>389</v>
      </c>
      <c r="S29" s="11" t="s">
        <v>98</v>
      </c>
      <c r="T29" s="11" t="str">
        <f t="shared" si="5"/>
        <v>未達成</v>
      </c>
      <c r="U29" s="11" t="str">
        <f t="shared" si="6"/>
        <v>原単位目標達成</v>
      </c>
      <c r="V29" s="11" t="str" cm="1">
        <f t="array" ref="V29">_xlfn.IFS(S29="温室効果ガス排出量",T29,S29="原単位排出量",U29,S29="両方",IF(T29="未達成",U29,T29))</f>
        <v>原単位目標達成</v>
      </c>
      <c r="W29" s="11" t="str">
        <f>VLOOKUP(E29,テーブル1[[　]:[大分類]],3)</f>
        <v>卸売業、小売業</v>
      </c>
    </row>
    <row r="30" spans="1:23" ht="60" customHeight="1" x14ac:dyDescent="0.15">
      <c r="A30" s="3" t="str">
        <f t="shared" si="0"/>
        <v>未達成</v>
      </c>
      <c r="B30" s="4">
        <v>28</v>
      </c>
      <c r="C30" s="5" t="s">
        <v>212</v>
      </c>
      <c r="D30" s="5" t="s">
        <v>41</v>
      </c>
      <c r="E30" s="109">
        <v>31</v>
      </c>
      <c r="F30" s="6" t="s">
        <v>578</v>
      </c>
      <c r="G30" s="7" t="s">
        <v>579</v>
      </c>
      <c r="H30" s="25">
        <v>22065</v>
      </c>
      <c r="I30" s="18">
        <v>21844</v>
      </c>
      <c r="J30" s="9">
        <f t="shared" si="1"/>
        <v>1.0015862225243644E-2</v>
      </c>
      <c r="K30" s="25">
        <v>22263</v>
      </c>
      <c r="L30" s="9">
        <f t="shared" si="2"/>
        <v>-8.9734874235214424E-3</v>
      </c>
      <c r="M30" s="151">
        <v>2.2050000000000001</v>
      </c>
      <c r="N30" s="152">
        <v>2.1110000000000002</v>
      </c>
      <c r="O30" s="9">
        <f t="shared" si="3"/>
        <v>4.2630385487528288E-2</v>
      </c>
      <c r="P30" s="127">
        <v>2.133</v>
      </c>
      <c r="Q30" s="9">
        <f t="shared" si="4"/>
        <v>3.2653061224489854E-2</v>
      </c>
      <c r="R30" s="5" t="s">
        <v>580</v>
      </c>
      <c r="S30" s="11" t="s">
        <v>575</v>
      </c>
      <c r="T30" s="11" t="str">
        <f t="shared" si="5"/>
        <v>未達成</v>
      </c>
      <c r="U30" s="11" t="str">
        <f t="shared" si="6"/>
        <v>未達成</v>
      </c>
      <c r="V30" s="11" t="str" cm="1">
        <f t="array" ref="V30">_xlfn.IFS(S30="温室効果ガス排出量",T30,S30="原単位排出量",U30,S30="両方",IF(T30="未達成",U30,T30))</f>
        <v>未達成</v>
      </c>
      <c r="W30" s="11" t="str">
        <f>VLOOKUP(E30,テーブル1[[　]:[大分類]],3)</f>
        <v>製造業</v>
      </c>
    </row>
    <row r="31" spans="1:23" ht="60" customHeight="1" x14ac:dyDescent="0.15">
      <c r="A31" s="3" t="str">
        <f t="shared" si="0"/>
        <v>未達成</v>
      </c>
      <c r="B31" s="4">
        <v>29</v>
      </c>
      <c r="C31" s="5" t="s">
        <v>213</v>
      </c>
      <c r="D31" s="5" t="s">
        <v>42</v>
      </c>
      <c r="E31" s="111">
        <v>78</v>
      </c>
      <c r="F31" s="6" t="s">
        <v>390</v>
      </c>
      <c r="G31" s="7" t="s">
        <v>539</v>
      </c>
      <c r="H31" s="25">
        <v>3186</v>
      </c>
      <c r="I31" s="25" t="s">
        <v>556</v>
      </c>
      <c r="J31" s="9" t="str">
        <f t="shared" si="1"/>
        <v>-</v>
      </c>
      <c r="K31" s="25">
        <v>3275</v>
      </c>
      <c r="L31" s="9">
        <f t="shared" si="2"/>
        <v>-2.79347143753923E-2</v>
      </c>
      <c r="M31" s="22">
        <v>0.35730000000000001</v>
      </c>
      <c r="N31" s="22">
        <v>0.34660000000000002</v>
      </c>
      <c r="O31" s="9">
        <f t="shared" si="3"/>
        <v>2.9946823397704936E-2</v>
      </c>
      <c r="P31" s="127">
        <v>0.37459999999999999</v>
      </c>
      <c r="Q31" s="9">
        <f t="shared" si="4"/>
        <v>-4.8418695773859488E-2</v>
      </c>
      <c r="R31" s="5" t="s">
        <v>391</v>
      </c>
      <c r="S31" s="11" t="s">
        <v>98</v>
      </c>
      <c r="T31" s="11" t="str">
        <f t="shared" si="5"/>
        <v>未達成</v>
      </c>
      <c r="U31" s="11" t="str">
        <f t="shared" si="6"/>
        <v>未達成</v>
      </c>
      <c r="V31" s="11" t="str" cm="1">
        <f t="array" ref="V31">_xlfn.IFS(S31="温室効果ガス排出量",T31,S31="原単位排出量",U31,S31="両方",IF(T31="未達成",U31,T31))</f>
        <v>未達成</v>
      </c>
      <c r="W31" s="11" t="str">
        <f>VLOOKUP(E31,テーブル1[[　]:[大分類]],3)</f>
        <v>生活関連サービス業、娯楽業</v>
      </c>
    </row>
    <row r="32" spans="1:23" ht="60" customHeight="1" x14ac:dyDescent="0.15">
      <c r="A32" s="3" t="str">
        <f t="shared" si="0"/>
        <v>未達成</v>
      </c>
      <c r="B32" s="4">
        <v>30</v>
      </c>
      <c r="C32" s="5" t="s">
        <v>214</v>
      </c>
      <c r="D32" s="5" t="s">
        <v>43</v>
      </c>
      <c r="E32" s="111">
        <v>9</v>
      </c>
      <c r="F32" s="6" t="s">
        <v>392</v>
      </c>
      <c r="G32" s="7" t="s">
        <v>531</v>
      </c>
      <c r="H32" s="25">
        <v>3016</v>
      </c>
      <c r="I32" s="18">
        <v>2926</v>
      </c>
      <c r="J32" s="9">
        <f t="shared" si="1"/>
        <v>2.984084880636606E-2</v>
      </c>
      <c r="K32" s="25">
        <v>3458</v>
      </c>
      <c r="L32" s="9">
        <f t="shared" si="2"/>
        <v>-0.14655172413793105</v>
      </c>
      <c r="M32" s="130">
        <v>13.22</v>
      </c>
      <c r="N32" s="22">
        <v>12.8</v>
      </c>
      <c r="O32" s="9">
        <f t="shared" si="3"/>
        <v>3.17700453857791E-2</v>
      </c>
      <c r="P32" s="127">
        <v>12.89</v>
      </c>
      <c r="Q32" s="9">
        <f t="shared" si="4"/>
        <v>2.4962178517397904E-2</v>
      </c>
      <c r="R32" s="5" t="s">
        <v>581</v>
      </c>
      <c r="S32" s="11" t="s">
        <v>575</v>
      </c>
      <c r="T32" s="11" t="str">
        <f t="shared" si="5"/>
        <v>未達成</v>
      </c>
      <c r="U32" s="11" t="str">
        <f t="shared" si="6"/>
        <v>未達成</v>
      </c>
      <c r="V32" s="11" t="str" cm="1">
        <f t="array" ref="V32">_xlfn.IFS(S32="温室効果ガス排出量",T32,S32="原単位排出量",U32,S32="両方",IF(T32="未達成",U32,T32))</f>
        <v>未達成</v>
      </c>
      <c r="W32" s="11" t="str">
        <f>VLOOKUP(E32,テーブル1[[　]:[大分類]],3)</f>
        <v>製造業</v>
      </c>
    </row>
    <row r="33" spans="1:23" s="24" customFormat="1" ht="96.75" customHeight="1" x14ac:dyDescent="0.15">
      <c r="A33" s="3" t="str">
        <f t="shared" si="0"/>
        <v>原単位目標達成</v>
      </c>
      <c r="B33" s="4">
        <v>31</v>
      </c>
      <c r="C33" s="248" t="s">
        <v>215</v>
      </c>
      <c r="D33" s="5" t="s">
        <v>287</v>
      </c>
      <c r="E33" s="111">
        <v>60</v>
      </c>
      <c r="F33" s="6" t="s">
        <v>329</v>
      </c>
      <c r="G33" s="7" t="s">
        <v>531</v>
      </c>
      <c r="H33" s="25">
        <v>691</v>
      </c>
      <c r="I33" s="18" t="s">
        <v>545</v>
      </c>
      <c r="J33" s="9" t="str">
        <f t="shared" si="1"/>
        <v>-</v>
      </c>
      <c r="K33" s="25">
        <v>946.9</v>
      </c>
      <c r="L33" s="9">
        <f t="shared" si="2"/>
        <v>-0.37033285094066559</v>
      </c>
      <c r="M33" s="112">
        <v>6.1999999999999998E-3</v>
      </c>
      <c r="N33" s="112">
        <v>6.0000000000000001E-3</v>
      </c>
      <c r="O33" s="9">
        <f t="shared" si="3"/>
        <v>3.2258064516129004E-2</v>
      </c>
      <c r="P33" s="127">
        <v>5.7999999999999996E-3</v>
      </c>
      <c r="Q33" s="9">
        <f t="shared" si="4"/>
        <v>6.4516129032258118E-2</v>
      </c>
      <c r="R33" s="5" t="s">
        <v>330</v>
      </c>
      <c r="S33" s="24" t="s">
        <v>546</v>
      </c>
      <c r="T33" s="11" t="str">
        <f t="shared" si="5"/>
        <v>未達成</v>
      </c>
      <c r="U33" s="11" t="str">
        <f t="shared" si="6"/>
        <v>原単位目標達成</v>
      </c>
      <c r="V33" s="11" t="str" cm="1">
        <f t="array" ref="V33">_xlfn.IFS(S33="温室効果ガス排出量",T33,S33="原単位排出量",U33,S33="両方",IF(T33="未達成",U33,T33))</f>
        <v>原単位目標達成</v>
      </c>
      <c r="W33" s="11" t="str">
        <f>VLOOKUP(E33,テーブル1[[　]:[大分類]],3)</f>
        <v>卸売業、小売業</v>
      </c>
    </row>
    <row r="34" spans="1:23" ht="60" customHeight="1" x14ac:dyDescent="0.15">
      <c r="A34" s="3" t="str">
        <f t="shared" si="0"/>
        <v>原単位目標達成</v>
      </c>
      <c r="B34" s="4">
        <v>32</v>
      </c>
      <c r="C34" s="248" t="s">
        <v>216</v>
      </c>
      <c r="D34" s="5" t="s">
        <v>149</v>
      </c>
      <c r="E34" s="109">
        <v>56</v>
      </c>
      <c r="F34" s="6" t="s">
        <v>393</v>
      </c>
      <c r="G34" s="7" t="s">
        <v>540</v>
      </c>
      <c r="H34" s="18">
        <v>2795</v>
      </c>
      <c r="I34" s="18">
        <v>2711</v>
      </c>
      <c r="J34" s="9">
        <f t="shared" si="1"/>
        <v>3.0053667262969541E-2</v>
      </c>
      <c r="K34" s="110">
        <v>1831</v>
      </c>
      <c r="L34" s="9">
        <f t="shared" si="2"/>
        <v>0.3449016100178891</v>
      </c>
      <c r="M34" s="22">
        <v>254</v>
      </c>
      <c r="N34" s="22">
        <v>246</v>
      </c>
      <c r="O34" s="9">
        <f t="shared" si="3"/>
        <v>3.1496062992126039E-2</v>
      </c>
      <c r="P34" s="127">
        <v>183</v>
      </c>
      <c r="Q34" s="9">
        <f t="shared" si="4"/>
        <v>0.27952755905511806</v>
      </c>
      <c r="R34" s="5" t="s">
        <v>561</v>
      </c>
      <c r="S34" s="11" t="s">
        <v>98</v>
      </c>
      <c r="T34" s="11" t="str">
        <f t="shared" si="5"/>
        <v>総量目標達成</v>
      </c>
      <c r="U34" s="11" t="str">
        <f t="shared" si="6"/>
        <v>原単位目標達成</v>
      </c>
      <c r="V34" s="11" t="str" cm="1">
        <f t="array" ref="V34">_xlfn.IFS(S34="温室効果ガス排出量",T34,S34="原単位排出量",U34,S34="両方",IF(T34="未達成",U34,T34))</f>
        <v>原単位目標達成</v>
      </c>
      <c r="W34" s="11" t="str">
        <f>VLOOKUP(E34,テーブル1[[　]:[大分類]],3)</f>
        <v>卸売業、小売業</v>
      </c>
    </row>
    <row r="35" spans="1:23" ht="74.25" customHeight="1" x14ac:dyDescent="0.15">
      <c r="A35" s="3" t="str">
        <f t="shared" si="0"/>
        <v>総量目標達成</v>
      </c>
      <c r="B35" s="4">
        <v>33</v>
      </c>
      <c r="C35" s="249" t="s">
        <v>217</v>
      </c>
      <c r="D35" s="5" t="s">
        <v>45</v>
      </c>
      <c r="E35" s="111">
        <v>58</v>
      </c>
      <c r="F35" s="6" t="s">
        <v>394</v>
      </c>
      <c r="G35" s="7" t="s">
        <v>531</v>
      </c>
      <c r="H35" s="25">
        <v>8694.4</v>
      </c>
      <c r="I35" s="18">
        <v>8433.6</v>
      </c>
      <c r="J35" s="9">
        <f t="shared" si="1"/>
        <v>2.9996319470003585E-2</v>
      </c>
      <c r="K35" s="25">
        <v>6233.9</v>
      </c>
      <c r="L35" s="9">
        <f t="shared" si="2"/>
        <v>0.28299825174825177</v>
      </c>
      <c r="M35" s="117" t="s">
        <v>556</v>
      </c>
      <c r="N35" s="22" t="s">
        <v>556</v>
      </c>
      <c r="O35" s="9" t="str">
        <f t="shared" si="3"/>
        <v>-</v>
      </c>
      <c r="P35" s="127" t="s">
        <v>556</v>
      </c>
      <c r="Q35" s="9" t="str">
        <f t="shared" si="4"/>
        <v>-</v>
      </c>
      <c r="R35" s="5" t="s">
        <v>562</v>
      </c>
      <c r="S35" s="11" t="s">
        <v>533</v>
      </c>
      <c r="T35" s="11" t="str">
        <f t="shared" si="5"/>
        <v>総量目標達成</v>
      </c>
      <c r="U35" s="11" t="str">
        <f t="shared" si="6"/>
        <v>原単位目標達成</v>
      </c>
      <c r="V35" s="11" t="str" cm="1">
        <f t="array" ref="V35">_xlfn.IFS(S35="温室効果ガス排出量",T35,S35="原単位排出量",U35,S35="両方",IF(T35="未達成",U35,T35))</f>
        <v>総量目標達成</v>
      </c>
      <c r="W35" s="11" t="str">
        <f>VLOOKUP(E35,テーブル1[[　]:[大分類]],3)</f>
        <v>卸売業、小売業</v>
      </c>
    </row>
    <row r="36" spans="1:23" ht="60.75" customHeight="1" x14ac:dyDescent="0.15">
      <c r="A36" s="3" t="str">
        <f t="shared" si="0"/>
        <v>未達成</v>
      </c>
      <c r="B36" s="4">
        <v>34</v>
      </c>
      <c r="C36" s="5" t="s">
        <v>218</v>
      </c>
      <c r="D36" s="5" t="s">
        <v>94</v>
      </c>
      <c r="E36" s="111">
        <v>80</v>
      </c>
      <c r="F36" s="6" t="s">
        <v>582</v>
      </c>
      <c r="G36" s="7" t="s">
        <v>531</v>
      </c>
      <c r="H36" s="18">
        <v>2159.9</v>
      </c>
      <c r="I36" s="18">
        <v>2095.1</v>
      </c>
      <c r="J36" s="9">
        <f t="shared" si="1"/>
        <v>3.0001388953192376E-2</v>
      </c>
      <c r="K36" s="134">
        <v>2362.19</v>
      </c>
      <c r="L36" s="9">
        <f t="shared" si="2"/>
        <v>-9.3657113755266419E-2</v>
      </c>
      <c r="M36" s="117" t="s">
        <v>556</v>
      </c>
      <c r="N36" s="22" t="s">
        <v>556</v>
      </c>
      <c r="O36" s="9" t="str">
        <f t="shared" si="3"/>
        <v>-</v>
      </c>
      <c r="P36" s="127" t="s">
        <v>556</v>
      </c>
      <c r="Q36" s="9" t="str">
        <f t="shared" si="4"/>
        <v>-</v>
      </c>
      <c r="R36" s="5" t="s">
        <v>583</v>
      </c>
      <c r="S36" s="11" t="s">
        <v>533</v>
      </c>
      <c r="T36" s="11" t="str">
        <f t="shared" si="5"/>
        <v>未達成</v>
      </c>
      <c r="U36" s="11" t="str">
        <f t="shared" si="6"/>
        <v>原単位目標達成</v>
      </c>
      <c r="V36" s="11" t="str" cm="1">
        <f t="array" ref="V36">_xlfn.IFS(S36="温室効果ガス排出量",T36,S36="原単位排出量",U36,S36="両方",IF(T36="未達成",U36,T36))</f>
        <v>未達成</v>
      </c>
      <c r="W36" s="11" t="str">
        <f>VLOOKUP(E36,テーブル1[[　]:[大分類]],3)</f>
        <v>生活関連サービス業、娯楽業</v>
      </c>
    </row>
    <row r="37" spans="1:23" ht="61.5" customHeight="1" x14ac:dyDescent="0.15">
      <c r="A37" s="3" t="str">
        <f t="shared" si="0"/>
        <v>未達成</v>
      </c>
      <c r="B37" s="4">
        <v>35</v>
      </c>
      <c r="C37" s="5" t="s">
        <v>219</v>
      </c>
      <c r="D37" s="5" t="s">
        <v>288</v>
      </c>
      <c r="E37" s="111">
        <v>60</v>
      </c>
      <c r="F37" s="6" t="s">
        <v>799</v>
      </c>
      <c r="G37" s="7" t="s">
        <v>800</v>
      </c>
      <c r="H37" s="18">
        <v>3539</v>
      </c>
      <c r="I37" s="18">
        <v>3893</v>
      </c>
      <c r="J37" s="9">
        <f t="shared" si="1"/>
        <v>-0.10002825656965242</v>
      </c>
      <c r="K37" s="129">
        <v>4108</v>
      </c>
      <c r="L37" s="9">
        <f t="shared" si="2"/>
        <v>-0.1607798813224075</v>
      </c>
      <c r="M37" s="131">
        <v>131</v>
      </c>
      <c r="N37" s="22">
        <v>118</v>
      </c>
      <c r="O37" s="9">
        <f t="shared" si="3"/>
        <v>9.92366412213741E-2</v>
      </c>
      <c r="P37" s="127">
        <v>171</v>
      </c>
      <c r="Q37" s="9">
        <f t="shared" si="4"/>
        <v>-0.30534351145038174</v>
      </c>
      <c r="R37" s="5" t="s">
        <v>801</v>
      </c>
      <c r="S37" s="11" t="s">
        <v>98</v>
      </c>
      <c r="T37" s="11" t="str">
        <f t="shared" si="5"/>
        <v>未達成</v>
      </c>
      <c r="U37" s="11" t="str">
        <f t="shared" si="6"/>
        <v>未達成</v>
      </c>
      <c r="V37" s="11" t="str" cm="1">
        <f t="array" ref="V37">_xlfn.IFS(S37="温室効果ガス排出量",T37,S37="原単位排出量",U37,S37="両方",IF(T37="未達成",U37,T37))</f>
        <v>未達成</v>
      </c>
      <c r="W37" s="11" t="str">
        <f>VLOOKUP(E37,テーブル1[[　]:[大分類]],3)</f>
        <v>卸売業、小売業</v>
      </c>
    </row>
    <row r="38" spans="1:23" ht="61.5" customHeight="1" x14ac:dyDescent="0.15">
      <c r="A38" s="3" t="str">
        <f t="shared" si="0"/>
        <v>原単位目標達成</v>
      </c>
      <c r="B38" s="4">
        <v>36</v>
      </c>
      <c r="C38" s="248" t="s">
        <v>220</v>
      </c>
      <c r="D38" s="5" t="s">
        <v>289</v>
      </c>
      <c r="E38" s="111">
        <v>9</v>
      </c>
      <c r="F38" s="6" t="s">
        <v>364</v>
      </c>
      <c r="G38" s="7" t="s">
        <v>531</v>
      </c>
      <c r="H38" s="25">
        <v>6242</v>
      </c>
      <c r="I38" s="18">
        <v>2170</v>
      </c>
      <c r="J38" s="9">
        <f t="shared" si="1"/>
        <v>0.65235501441845556</v>
      </c>
      <c r="K38" s="25">
        <v>2170.4</v>
      </c>
      <c r="L38" s="9">
        <f t="shared" si="2"/>
        <v>0.65229093239346359</v>
      </c>
      <c r="M38" s="22">
        <v>0.621</v>
      </c>
      <c r="N38" s="114">
        <v>0.60199999999999998</v>
      </c>
      <c r="O38" s="9">
        <f t="shared" si="3"/>
        <v>3.0595813204508882E-2</v>
      </c>
      <c r="P38" s="127">
        <v>0.20130000000000001</v>
      </c>
      <c r="Q38" s="9">
        <f t="shared" si="4"/>
        <v>0.67584541062801939</v>
      </c>
      <c r="R38" s="5" t="s">
        <v>563</v>
      </c>
      <c r="S38" s="11" t="s">
        <v>546</v>
      </c>
      <c r="T38" s="11" t="str">
        <f t="shared" si="5"/>
        <v>未達成</v>
      </c>
      <c r="U38" s="11" t="str">
        <f t="shared" si="6"/>
        <v>原単位目標達成</v>
      </c>
      <c r="V38" s="11" t="str" cm="1">
        <f t="array" ref="V38">_xlfn.IFS(S38="温室効果ガス排出量",T38,S38="原単位排出量",U38,S38="両方",IF(T38="未達成",U38,T38))</f>
        <v>原単位目標達成</v>
      </c>
      <c r="W38" s="11" t="str">
        <f>VLOOKUP(E38,テーブル1[[　]:[大分類]],3)</f>
        <v>製造業</v>
      </c>
    </row>
    <row r="39" spans="1:23" ht="143.25" customHeight="1" x14ac:dyDescent="0.15">
      <c r="A39" s="3" t="str">
        <f t="shared" si="0"/>
        <v>総量目標達成</v>
      </c>
      <c r="B39" s="4">
        <v>37</v>
      </c>
      <c r="C39" s="249" t="s">
        <v>221</v>
      </c>
      <c r="D39" s="5" t="s">
        <v>396</v>
      </c>
      <c r="E39" s="115">
        <v>25</v>
      </c>
      <c r="F39" s="5" t="s">
        <v>397</v>
      </c>
      <c r="G39" s="7" t="s">
        <v>531</v>
      </c>
      <c r="H39" s="16">
        <v>3163</v>
      </c>
      <c r="I39" s="132">
        <v>3131</v>
      </c>
      <c r="J39" s="9">
        <f t="shared" si="1"/>
        <v>1.0116977552956041E-2</v>
      </c>
      <c r="K39" s="25">
        <v>518</v>
      </c>
      <c r="L39" s="9">
        <f t="shared" si="2"/>
        <v>0.83623142586152388</v>
      </c>
      <c r="M39" s="133">
        <v>3.6240000000000001</v>
      </c>
      <c r="N39" s="153">
        <v>3.5870000000000002</v>
      </c>
      <c r="O39" s="9">
        <f t="shared" si="3"/>
        <v>1.020971302428253E-2</v>
      </c>
      <c r="P39" s="127">
        <v>0.56499999999999995</v>
      </c>
      <c r="Q39" s="9">
        <f t="shared" si="4"/>
        <v>0.84409492273730691</v>
      </c>
      <c r="R39" s="5" t="s">
        <v>564</v>
      </c>
      <c r="S39" s="11" t="s">
        <v>575</v>
      </c>
      <c r="T39" s="11" t="str">
        <f t="shared" si="5"/>
        <v>総量目標達成</v>
      </c>
      <c r="U39" s="11" t="str">
        <f t="shared" si="6"/>
        <v>原単位目標達成</v>
      </c>
      <c r="V39" s="11" t="str" cm="1">
        <f t="array" ref="V39">_xlfn.IFS(S39="温室効果ガス排出量",T39,S39="原単位排出量",U39,S39="両方",IF(T39="未達成",U39,T39))</f>
        <v>総量目標達成</v>
      </c>
      <c r="W39" s="11" t="str">
        <f>VLOOKUP(E39,テーブル1[[　]:[大分類]],3)</f>
        <v>製造業</v>
      </c>
    </row>
    <row r="40" spans="1:23" ht="61.5" customHeight="1" x14ac:dyDescent="0.15">
      <c r="A40" s="3" t="str">
        <f t="shared" si="0"/>
        <v>未達成</v>
      </c>
      <c r="B40" s="4">
        <v>38</v>
      </c>
      <c r="C40" s="5" t="s">
        <v>222</v>
      </c>
      <c r="D40" s="5" t="s">
        <v>46</v>
      </c>
      <c r="E40" s="111">
        <v>56</v>
      </c>
      <c r="F40" s="6" t="s">
        <v>399</v>
      </c>
      <c r="G40" s="7" t="s">
        <v>539</v>
      </c>
      <c r="H40" s="25">
        <v>2359</v>
      </c>
      <c r="I40" s="18">
        <v>1650</v>
      </c>
      <c r="J40" s="9">
        <f t="shared" si="1"/>
        <v>0.30055108096651129</v>
      </c>
      <c r="K40" s="25">
        <v>2497</v>
      </c>
      <c r="L40" s="9">
        <f t="shared" si="2"/>
        <v>-5.8499364137346355E-2</v>
      </c>
      <c r="M40" s="130" t="s">
        <v>556</v>
      </c>
      <c r="N40" s="22" t="s">
        <v>556</v>
      </c>
      <c r="O40" s="9" t="str">
        <f t="shared" si="3"/>
        <v>-</v>
      </c>
      <c r="P40" s="127" t="s">
        <v>556</v>
      </c>
      <c r="Q40" s="9" t="str">
        <f t="shared" si="4"/>
        <v>-</v>
      </c>
      <c r="R40" s="5" t="s">
        <v>400</v>
      </c>
      <c r="S40" s="11" t="s">
        <v>533</v>
      </c>
      <c r="T40" s="11" t="str">
        <f t="shared" si="5"/>
        <v>未達成</v>
      </c>
      <c r="U40" s="11" t="str">
        <f t="shared" si="6"/>
        <v>原単位目標達成</v>
      </c>
      <c r="V40" s="11" t="str" cm="1">
        <f t="array" ref="V40">_xlfn.IFS(S40="温室効果ガス排出量",T40,S40="原単位排出量",U40,S40="両方",IF(T40="未達成",U40,T40))</f>
        <v>未達成</v>
      </c>
      <c r="W40" s="11" t="str">
        <f>VLOOKUP(E40,テーブル1[[　]:[大分類]],3)</f>
        <v>卸売業、小売業</v>
      </c>
    </row>
    <row r="41" spans="1:23" ht="61.5" customHeight="1" x14ac:dyDescent="0.15">
      <c r="A41" s="3" t="str">
        <f t="shared" si="0"/>
        <v>未達成</v>
      </c>
      <c r="B41" s="4">
        <v>39</v>
      </c>
      <c r="C41" s="5" t="s">
        <v>223</v>
      </c>
      <c r="D41" s="5" t="s">
        <v>148</v>
      </c>
      <c r="E41" s="111">
        <v>76</v>
      </c>
      <c r="F41" s="6" t="s">
        <v>401</v>
      </c>
      <c r="G41" s="7" t="s">
        <v>531</v>
      </c>
      <c r="H41" s="18">
        <v>2665</v>
      </c>
      <c r="I41" s="18">
        <v>2585</v>
      </c>
      <c r="J41" s="9">
        <f t="shared" si="1"/>
        <v>3.0018761726078758E-2</v>
      </c>
      <c r="K41" s="134">
        <v>2663</v>
      </c>
      <c r="L41" s="9">
        <f t="shared" si="2"/>
        <v>7.5046904315201335E-4</v>
      </c>
      <c r="M41" s="130" t="s">
        <v>556</v>
      </c>
      <c r="N41" s="22" t="s">
        <v>556</v>
      </c>
      <c r="O41" s="9" t="str">
        <f t="shared" si="3"/>
        <v>-</v>
      </c>
      <c r="P41" s="127" t="s">
        <v>556</v>
      </c>
      <c r="Q41" s="9" t="str">
        <f t="shared" si="4"/>
        <v>-</v>
      </c>
      <c r="R41" s="5" t="s">
        <v>402</v>
      </c>
      <c r="S41" s="11" t="s">
        <v>533</v>
      </c>
      <c r="T41" s="11" t="str">
        <f t="shared" si="5"/>
        <v>未達成</v>
      </c>
      <c r="U41" s="11" t="str">
        <f t="shared" si="6"/>
        <v>原単位目標達成</v>
      </c>
      <c r="V41" s="11" t="str" cm="1">
        <f t="array" ref="V41">_xlfn.IFS(S41="温室効果ガス排出量",T41,S41="原単位排出量",U41,S41="両方",IF(T41="未達成",U41,T41))</f>
        <v>未達成</v>
      </c>
      <c r="W41" s="11" t="str">
        <f>VLOOKUP(E41,テーブル1[[　]:[大分類]],3)</f>
        <v>宿泊業、飲食サービス業</v>
      </c>
    </row>
    <row r="42" spans="1:23" ht="97.5" customHeight="1" x14ac:dyDescent="0.15">
      <c r="A42" s="3" t="str">
        <f t="shared" si="0"/>
        <v>未達成</v>
      </c>
      <c r="B42" s="4">
        <v>40</v>
      </c>
      <c r="C42" s="5" t="s">
        <v>224</v>
      </c>
      <c r="D42" s="5" t="s">
        <v>290</v>
      </c>
      <c r="E42" s="111">
        <v>58</v>
      </c>
      <c r="F42" s="6" t="s">
        <v>403</v>
      </c>
      <c r="G42" s="7" t="s">
        <v>531</v>
      </c>
      <c r="H42" s="25">
        <v>6907.3</v>
      </c>
      <c r="I42" s="25">
        <v>6700.1</v>
      </c>
      <c r="J42" s="9">
        <f t="shared" si="1"/>
        <v>2.9997249286986216E-2</v>
      </c>
      <c r="K42" s="25">
        <v>7421.7</v>
      </c>
      <c r="L42" s="9">
        <f t="shared" si="2"/>
        <v>-7.447193548854103E-2</v>
      </c>
      <c r="M42" s="113">
        <v>47</v>
      </c>
      <c r="N42" s="22">
        <v>45.6</v>
      </c>
      <c r="O42" s="9">
        <f t="shared" si="3"/>
        <v>2.9787234042553123E-2</v>
      </c>
      <c r="P42" s="127">
        <v>51.2</v>
      </c>
      <c r="Q42" s="9">
        <f t="shared" si="4"/>
        <v>-8.9361702127659592E-2</v>
      </c>
      <c r="R42" s="5" t="s">
        <v>404</v>
      </c>
      <c r="S42" s="11" t="s">
        <v>98</v>
      </c>
      <c r="T42" s="11" t="str">
        <f t="shared" si="5"/>
        <v>未達成</v>
      </c>
      <c r="U42" s="11" t="str">
        <f t="shared" si="6"/>
        <v>未達成</v>
      </c>
      <c r="V42" s="11" t="str" cm="1">
        <f t="array" ref="V42">_xlfn.IFS(S42="温室効果ガス排出量",T42,S42="原単位排出量",U42,S42="両方",IF(T42="未達成",U42,T42))</f>
        <v>未達成</v>
      </c>
      <c r="W42" s="11" t="str">
        <f>VLOOKUP(E42,テーブル1[[　]:[大分類]],3)</f>
        <v>卸売業、小売業</v>
      </c>
    </row>
    <row r="43" spans="1:23" ht="98.25" customHeight="1" x14ac:dyDescent="0.15">
      <c r="A43" s="3" t="str">
        <f t="shared" si="0"/>
        <v>未達成</v>
      </c>
      <c r="B43" s="4">
        <v>41</v>
      </c>
      <c r="C43" s="5" t="s">
        <v>225</v>
      </c>
      <c r="D43" s="5" t="s">
        <v>405</v>
      </c>
      <c r="E43" s="109">
        <v>9</v>
      </c>
      <c r="F43" s="6" t="s">
        <v>406</v>
      </c>
      <c r="G43" s="7" t="s">
        <v>531</v>
      </c>
      <c r="H43" s="25">
        <v>6656</v>
      </c>
      <c r="I43" s="25">
        <v>6456</v>
      </c>
      <c r="J43" s="9">
        <f t="shared" si="1"/>
        <v>3.0048076923076872E-2</v>
      </c>
      <c r="K43" s="25">
        <v>7761</v>
      </c>
      <c r="L43" s="9">
        <f t="shared" si="2"/>
        <v>-0.166015625</v>
      </c>
      <c r="M43" s="130">
        <v>66.67</v>
      </c>
      <c r="N43" s="22">
        <v>64.67</v>
      </c>
      <c r="O43" s="9">
        <f t="shared" si="3"/>
        <v>2.999850007499627E-2</v>
      </c>
      <c r="P43" s="127">
        <v>68.66</v>
      </c>
      <c r="Q43" s="9">
        <f t="shared" si="4"/>
        <v>-2.9848507574621097E-2</v>
      </c>
      <c r="R43" s="5" t="s">
        <v>407</v>
      </c>
      <c r="S43" s="11" t="s">
        <v>98</v>
      </c>
      <c r="T43" s="11" t="str">
        <f t="shared" si="5"/>
        <v>未達成</v>
      </c>
      <c r="U43" s="11" t="str">
        <f t="shared" si="6"/>
        <v>未達成</v>
      </c>
      <c r="V43" s="11" t="str" cm="1">
        <f t="array" ref="V43">_xlfn.IFS(S43="温室効果ガス排出量",T43,S43="原単位排出量",U43,S43="両方",IF(T43="未達成",U43,T43))</f>
        <v>未達成</v>
      </c>
      <c r="W43" s="11" t="str">
        <f>VLOOKUP(E43,テーブル1[[　]:[大分類]],3)</f>
        <v>製造業</v>
      </c>
    </row>
    <row r="44" spans="1:23" ht="60" customHeight="1" x14ac:dyDescent="0.15">
      <c r="A44" s="3" t="str">
        <f t="shared" si="0"/>
        <v>総量目標達成</v>
      </c>
      <c r="B44" s="4">
        <v>42</v>
      </c>
      <c r="C44" s="249" t="s">
        <v>226</v>
      </c>
      <c r="D44" s="5" t="s">
        <v>291</v>
      </c>
      <c r="E44" s="109">
        <v>56</v>
      </c>
      <c r="F44" s="6" t="s">
        <v>408</v>
      </c>
      <c r="G44" s="7" t="s">
        <v>531</v>
      </c>
      <c r="H44" s="25">
        <v>179.7</v>
      </c>
      <c r="I44" s="25">
        <v>170.7</v>
      </c>
      <c r="J44" s="9">
        <f t="shared" si="1"/>
        <v>5.0083472454090172E-2</v>
      </c>
      <c r="K44" s="25">
        <v>151.30000000000001</v>
      </c>
      <c r="L44" s="9">
        <f t="shared" si="2"/>
        <v>0.15804117974401766</v>
      </c>
      <c r="M44" s="22" t="s">
        <v>556</v>
      </c>
      <c r="N44" s="116" t="s">
        <v>556</v>
      </c>
      <c r="O44" s="9" t="str">
        <f t="shared" si="3"/>
        <v>-</v>
      </c>
      <c r="P44" s="127" t="s">
        <v>556</v>
      </c>
      <c r="Q44" s="9" t="str">
        <f t="shared" si="4"/>
        <v>-</v>
      </c>
      <c r="R44" s="156" t="s">
        <v>597</v>
      </c>
      <c r="S44" s="11" t="s">
        <v>533</v>
      </c>
      <c r="T44" s="11" t="str">
        <f t="shared" si="5"/>
        <v>総量目標達成</v>
      </c>
      <c r="U44" s="11" t="str">
        <f t="shared" si="6"/>
        <v>原単位目標達成</v>
      </c>
      <c r="V44" s="11" t="str" cm="1">
        <f t="array" ref="V44">_xlfn.IFS(S44="温室効果ガス排出量",T44,S44="原単位排出量",U44,S44="両方",IF(T44="未達成",U44,T44))</f>
        <v>総量目標達成</v>
      </c>
      <c r="W44" s="11" t="str">
        <f>VLOOKUP(E44,テーブル1[[　]:[大分類]],3)</f>
        <v>卸売業、小売業</v>
      </c>
    </row>
    <row r="45" spans="1:23" ht="60" customHeight="1" x14ac:dyDescent="0.15">
      <c r="A45" s="3" t="str">
        <f t="shared" si="0"/>
        <v>未達成</v>
      </c>
      <c r="B45" s="4">
        <v>43</v>
      </c>
      <c r="C45" s="5" t="s">
        <v>227</v>
      </c>
      <c r="D45" s="5" t="s">
        <v>292</v>
      </c>
      <c r="E45" s="111">
        <v>58</v>
      </c>
      <c r="F45" s="6" t="s">
        <v>409</v>
      </c>
      <c r="G45" s="7" t="s">
        <v>531</v>
      </c>
      <c r="H45" s="25" t="s">
        <v>556</v>
      </c>
      <c r="I45" s="18" t="s">
        <v>556</v>
      </c>
      <c r="J45" s="9" t="str">
        <f t="shared" si="1"/>
        <v>-</v>
      </c>
      <c r="K45" s="25" t="s">
        <v>556</v>
      </c>
      <c r="L45" s="9" t="str">
        <f t="shared" si="2"/>
        <v>-</v>
      </c>
      <c r="M45" s="22">
        <v>30.1</v>
      </c>
      <c r="N45" s="22">
        <v>29.2</v>
      </c>
      <c r="O45" s="9">
        <f t="shared" si="3"/>
        <v>2.9900332225913706E-2</v>
      </c>
      <c r="P45" s="127">
        <v>35.94</v>
      </c>
      <c r="Q45" s="9">
        <f t="shared" si="4"/>
        <v>-0.19401993355481717</v>
      </c>
      <c r="R45" s="5" t="s">
        <v>410</v>
      </c>
      <c r="S45" s="11" t="s">
        <v>98</v>
      </c>
      <c r="T45" s="11" t="str">
        <f t="shared" si="5"/>
        <v>総量目標達成</v>
      </c>
      <c r="U45" s="11" t="str">
        <f t="shared" si="6"/>
        <v>未達成</v>
      </c>
      <c r="V45" s="11" t="str" cm="1">
        <f t="array" ref="V45">_xlfn.IFS(S45="温室効果ガス排出量",T45,S45="原単位排出量",U45,S45="両方",IF(T45="未達成",U45,T45))</f>
        <v>未達成</v>
      </c>
      <c r="W45" s="11" t="str">
        <f>VLOOKUP(E45,テーブル1[[　]:[大分類]],3)</f>
        <v>卸売業、小売業</v>
      </c>
    </row>
    <row r="46" spans="1:23" ht="363" customHeight="1" x14ac:dyDescent="0.15">
      <c r="A46" s="3" t="s">
        <v>586</v>
      </c>
      <c r="B46" s="4">
        <v>44</v>
      </c>
      <c r="C46" s="5" t="s">
        <v>228</v>
      </c>
      <c r="D46" s="5" t="s">
        <v>293</v>
      </c>
      <c r="E46" s="111">
        <v>33</v>
      </c>
      <c r="F46" s="6" t="s">
        <v>512</v>
      </c>
      <c r="G46" s="7" t="s">
        <v>494</v>
      </c>
      <c r="H46" s="110">
        <v>507867</v>
      </c>
      <c r="I46" s="12" t="s">
        <v>556</v>
      </c>
      <c r="J46" s="9" t="str">
        <f t="shared" si="1"/>
        <v>-</v>
      </c>
      <c r="K46" s="25">
        <v>463127</v>
      </c>
      <c r="L46" s="9">
        <f t="shared" si="2"/>
        <v>8.8093930103747664E-2</v>
      </c>
      <c r="M46" s="22">
        <v>0.46200000000000002</v>
      </c>
      <c r="N46" s="22" t="s">
        <v>587</v>
      </c>
      <c r="O46" s="9" t="s">
        <v>556</v>
      </c>
      <c r="P46" s="127">
        <v>0.41699999999999998</v>
      </c>
      <c r="Q46" s="9" t="s">
        <v>556</v>
      </c>
      <c r="R46" s="5" t="s">
        <v>565</v>
      </c>
      <c r="T46" s="11" t="str">
        <f t="shared" si="5"/>
        <v>未達成</v>
      </c>
      <c r="U46" s="11" t="str">
        <f t="shared" si="6"/>
        <v>原単位目標達成</v>
      </c>
      <c r="V46" s="11" t="e" cm="1">
        <f t="array" ref="V46">_xlfn.IFS(S46="温室効果ガス排出量",T46,S46="原単位排出量",U46,S46="両方",IF(T46="未達成",U46,T46))</f>
        <v>#N/A</v>
      </c>
      <c r="W46" s="11" t="str">
        <f>VLOOKUP(E46,テーブル1[[　]:[大分類]],3)</f>
        <v>電気・ガス・熱供給・水道業</v>
      </c>
    </row>
    <row r="47" spans="1:23" ht="60" customHeight="1" x14ac:dyDescent="0.15">
      <c r="A47" s="3" t="str">
        <f t="shared" ref="A47:A79" si="7">V47</f>
        <v>総量目標達成</v>
      </c>
      <c r="B47" s="4">
        <v>45</v>
      </c>
      <c r="C47" s="249" t="s">
        <v>229</v>
      </c>
      <c r="D47" s="5" t="s">
        <v>294</v>
      </c>
      <c r="E47" s="111">
        <v>44</v>
      </c>
      <c r="F47" s="6" t="s">
        <v>411</v>
      </c>
      <c r="G47" s="7" t="s">
        <v>531</v>
      </c>
      <c r="H47" s="25">
        <v>6101</v>
      </c>
      <c r="I47" s="25">
        <v>5918</v>
      </c>
      <c r="J47" s="9">
        <f t="shared" si="1"/>
        <v>2.9995082773315862E-2</v>
      </c>
      <c r="K47" s="25">
        <v>5838</v>
      </c>
      <c r="L47" s="9">
        <f t="shared" si="2"/>
        <v>4.3107687264382855E-2</v>
      </c>
      <c r="M47" s="22" t="s">
        <v>556</v>
      </c>
      <c r="N47" s="22" t="s">
        <v>556</v>
      </c>
      <c r="O47" s="9" t="str">
        <f t="shared" si="3"/>
        <v>-</v>
      </c>
      <c r="P47" s="127" t="s">
        <v>556</v>
      </c>
      <c r="Q47" s="9" t="str">
        <f t="shared" si="4"/>
        <v>-</v>
      </c>
      <c r="R47" s="5" t="s">
        <v>412</v>
      </c>
      <c r="S47" s="11" t="s">
        <v>533</v>
      </c>
      <c r="T47" s="11" t="str">
        <f t="shared" si="5"/>
        <v>総量目標達成</v>
      </c>
      <c r="U47" s="11" t="str">
        <f t="shared" si="6"/>
        <v>原単位目標達成</v>
      </c>
      <c r="V47" s="11" t="str" cm="1">
        <f t="array" ref="V47">_xlfn.IFS(S47="温室効果ガス排出量",T47,S47="原単位排出量",U47,S47="両方",IF(T47="未達成",U47,T47))</f>
        <v>総量目標達成</v>
      </c>
      <c r="W47" s="11" t="str">
        <f>VLOOKUP(E47,テーブル1[[　]:[大分類]],3)</f>
        <v>運輸業、郵便業</v>
      </c>
    </row>
    <row r="48" spans="1:23" ht="62.25" customHeight="1" x14ac:dyDescent="0.15">
      <c r="A48" s="3" t="str">
        <f t="shared" si="7"/>
        <v>未達成</v>
      </c>
      <c r="B48" s="4">
        <v>46</v>
      </c>
      <c r="C48" s="5" t="s">
        <v>230</v>
      </c>
      <c r="D48" s="5" t="s">
        <v>295</v>
      </c>
      <c r="E48" s="111">
        <v>88</v>
      </c>
      <c r="F48" s="6" t="s">
        <v>796</v>
      </c>
      <c r="G48" s="7" t="s">
        <v>797</v>
      </c>
      <c r="H48" s="25">
        <v>12056</v>
      </c>
      <c r="I48" s="25">
        <v>11700</v>
      </c>
      <c r="J48" s="9">
        <f t="shared" si="1"/>
        <v>2.9528865295288642E-2</v>
      </c>
      <c r="K48" s="25">
        <v>13482</v>
      </c>
      <c r="L48" s="9">
        <f t="shared" si="2"/>
        <v>-0.11828135368281356</v>
      </c>
      <c r="M48" s="22" t="s">
        <v>184</v>
      </c>
      <c r="N48" s="22" t="s">
        <v>184</v>
      </c>
      <c r="O48" s="9" t="str">
        <f t="shared" si="3"/>
        <v>-</v>
      </c>
      <c r="P48" s="127" t="s">
        <v>184</v>
      </c>
      <c r="Q48" s="9" t="str">
        <f t="shared" si="4"/>
        <v>-</v>
      </c>
      <c r="R48" s="5" t="s">
        <v>798</v>
      </c>
      <c r="S48" s="11" t="s">
        <v>533</v>
      </c>
      <c r="T48" s="11" t="str">
        <f t="shared" si="5"/>
        <v>未達成</v>
      </c>
      <c r="U48" s="11" t="str">
        <f t="shared" si="6"/>
        <v>原単位目標達成</v>
      </c>
      <c r="V48" s="11" t="str" cm="1">
        <f t="array" ref="V48">_xlfn.IFS(S48="温室効果ガス排出量",T48,S48="原単位排出量",U48,S48="両方",IF(T48="未達成",U48,T48))</f>
        <v>未達成</v>
      </c>
      <c r="W48" s="11" t="str">
        <f>VLOOKUP(E48,テーブル1[[　]:[大分類]],3)</f>
        <v>サービス業（他に分類されないもの）</v>
      </c>
    </row>
    <row r="49" spans="1:23" ht="59.25" customHeight="1" x14ac:dyDescent="0.15">
      <c r="A49" s="3" t="str">
        <f t="shared" si="7"/>
        <v>未達成</v>
      </c>
      <c r="B49" s="4">
        <v>47</v>
      </c>
      <c r="C49" s="5" t="s">
        <v>553</v>
      </c>
      <c r="D49" s="5" t="s">
        <v>47</v>
      </c>
      <c r="E49" s="111">
        <v>81</v>
      </c>
      <c r="F49" s="6" t="s">
        <v>359</v>
      </c>
      <c r="G49" s="7" t="s">
        <v>531</v>
      </c>
      <c r="H49" s="25">
        <v>7457</v>
      </c>
      <c r="I49" s="25">
        <v>7467</v>
      </c>
      <c r="J49" s="9">
        <f t="shared" si="1"/>
        <v>-1.341021858656255E-3</v>
      </c>
      <c r="K49" s="25">
        <v>10675</v>
      </c>
      <c r="L49" s="9">
        <f t="shared" si="2"/>
        <v>-0.43154083411559618</v>
      </c>
      <c r="M49" s="22">
        <v>0.15397</v>
      </c>
      <c r="N49" s="22">
        <v>0.14934</v>
      </c>
      <c r="O49" s="9">
        <f t="shared" si="3"/>
        <v>3.0070793011625629E-2</v>
      </c>
      <c r="P49" s="136">
        <v>0.21879000000000001</v>
      </c>
      <c r="Q49" s="9">
        <f t="shared" si="4"/>
        <v>-0.42099110216275903</v>
      </c>
      <c r="R49" s="156" t="s">
        <v>597</v>
      </c>
      <c r="S49" s="11" t="s">
        <v>546</v>
      </c>
      <c r="T49" s="11" t="str">
        <f t="shared" si="5"/>
        <v>未達成</v>
      </c>
      <c r="U49" s="11" t="str">
        <f t="shared" si="6"/>
        <v>未達成</v>
      </c>
      <c r="V49" s="11" t="str" cm="1">
        <f t="array" ref="V49">_xlfn.IFS(S49="温室効果ガス排出量",T49,S49="原単位排出量",U49,S49="両方",IF(T49="未達成",U49,T49))</f>
        <v>未達成</v>
      </c>
      <c r="W49" s="11" t="str">
        <f>VLOOKUP(E49,テーブル1[[　]:[大分類]],3)</f>
        <v>教育、学習支援業</v>
      </c>
    </row>
    <row r="50" spans="1:23" ht="59.25" customHeight="1" x14ac:dyDescent="0.15">
      <c r="A50" s="3" t="str">
        <f t="shared" si="7"/>
        <v>未達成</v>
      </c>
      <c r="B50" s="4">
        <v>48</v>
      </c>
      <c r="C50" s="5" t="s">
        <v>554</v>
      </c>
      <c r="D50" s="5" t="s">
        <v>357</v>
      </c>
      <c r="E50" s="111">
        <v>83</v>
      </c>
      <c r="F50" s="6" t="s">
        <v>355</v>
      </c>
      <c r="G50" s="7" t="s">
        <v>531</v>
      </c>
      <c r="H50" s="25">
        <v>12810</v>
      </c>
      <c r="I50" s="25">
        <v>12652</v>
      </c>
      <c r="J50" s="9">
        <f t="shared" si="1"/>
        <v>1.2334113973458183E-2</v>
      </c>
      <c r="K50" s="135">
        <v>17584</v>
      </c>
      <c r="L50" s="9">
        <f t="shared" si="2"/>
        <v>-0.3726775956284154</v>
      </c>
      <c r="M50" s="22">
        <v>0.12259</v>
      </c>
      <c r="N50" s="22">
        <v>0.11891</v>
      </c>
      <c r="O50" s="9">
        <f t="shared" si="3"/>
        <v>3.0018761726078869E-2</v>
      </c>
      <c r="P50" s="127">
        <v>0.16525999999999999</v>
      </c>
      <c r="Q50" s="9">
        <f t="shared" si="4"/>
        <v>-0.34807080512276678</v>
      </c>
      <c r="R50" s="126" t="s">
        <v>358</v>
      </c>
      <c r="S50" s="11" t="s">
        <v>546</v>
      </c>
      <c r="T50" s="11" t="str">
        <f t="shared" si="5"/>
        <v>未達成</v>
      </c>
      <c r="U50" s="11" t="str">
        <f t="shared" si="6"/>
        <v>未達成</v>
      </c>
      <c r="V50" s="11" t="str" cm="1">
        <f t="array" ref="V50">_xlfn.IFS(S50="温室効果ガス排出量",T50,S50="原単位排出量",U50,S50="両方",IF(T50="未達成",U50,T50))</f>
        <v>未達成</v>
      </c>
      <c r="W50" s="11" t="str">
        <f>VLOOKUP(E50,テーブル1[[　]:[大分類]],3)</f>
        <v>医療、福祉</v>
      </c>
    </row>
    <row r="51" spans="1:23" ht="60.75" customHeight="1" x14ac:dyDescent="0.15">
      <c r="A51" s="3" t="str">
        <f t="shared" si="7"/>
        <v>未達成</v>
      </c>
      <c r="B51" s="4">
        <v>49</v>
      </c>
      <c r="C51" s="5" t="s">
        <v>231</v>
      </c>
      <c r="D51" s="5" t="s">
        <v>296</v>
      </c>
      <c r="E51" s="111">
        <v>83</v>
      </c>
      <c r="F51" s="6" t="s">
        <v>355</v>
      </c>
      <c r="G51" s="7" t="s">
        <v>531</v>
      </c>
      <c r="H51" s="25">
        <v>2780</v>
      </c>
      <c r="I51" s="18">
        <v>2752</v>
      </c>
      <c r="J51" s="9">
        <f t="shared" si="1"/>
        <v>1.0071942446043147E-2</v>
      </c>
      <c r="K51" s="25">
        <v>2922</v>
      </c>
      <c r="L51" s="9">
        <f t="shared" si="2"/>
        <v>-5.1079136690647564E-2</v>
      </c>
      <c r="M51" s="22" t="s">
        <v>545</v>
      </c>
      <c r="N51" s="22" t="s">
        <v>545</v>
      </c>
      <c r="O51" s="9" t="str">
        <f t="shared" si="3"/>
        <v>-</v>
      </c>
      <c r="P51" s="127" t="s">
        <v>545</v>
      </c>
      <c r="Q51" s="9" t="str">
        <f t="shared" si="4"/>
        <v>-</v>
      </c>
      <c r="R51" s="5" t="s">
        <v>356</v>
      </c>
      <c r="S51" s="11" t="s">
        <v>533</v>
      </c>
      <c r="T51" s="11" t="str">
        <f t="shared" si="5"/>
        <v>未達成</v>
      </c>
      <c r="U51" s="11" t="str">
        <f t="shared" si="6"/>
        <v>原単位目標達成</v>
      </c>
      <c r="V51" s="11" t="str" cm="1">
        <f t="array" ref="V51">_xlfn.IFS(S51="温室効果ガス排出量",T51,S51="原単位排出量",U51,S51="両方",IF(T51="未達成",U51,T51))</f>
        <v>未達成</v>
      </c>
      <c r="W51" s="11" t="str">
        <f>VLOOKUP(E51,テーブル1[[　]:[大分類]],3)</f>
        <v>医療、福祉</v>
      </c>
    </row>
    <row r="52" spans="1:23" ht="76.5" customHeight="1" x14ac:dyDescent="0.15">
      <c r="A52" s="3" t="str">
        <f t="shared" si="7"/>
        <v>原単位目標達成</v>
      </c>
      <c r="B52" s="4">
        <v>50</v>
      </c>
      <c r="C52" s="248" t="s">
        <v>232</v>
      </c>
      <c r="D52" s="5" t="s">
        <v>413</v>
      </c>
      <c r="E52" s="111">
        <v>21</v>
      </c>
      <c r="F52" s="6" t="s">
        <v>414</v>
      </c>
      <c r="G52" s="7" t="s">
        <v>531</v>
      </c>
      <c r="H52" s="25">
        <v>8713</v>
      </c>
      <c r="I52" s="25">
        <v>9486</v>
      </c>
      <c r="J52" s="9">
        <f t="shared" si="1"/>
        <v>-8.8718007574888125E-2</v>
      </c>
      <c r="K52" s="25">
        <v>11526</v>
      </c>
      <c r="L52" s="9">
        <f t="shared" si="2"/>
        <v>-0.32285091242970276</v>
      </c>
      <c r="M52" s="127">
        <v>1.718</v>
      </c>
      <c r="N52" s="117">
        <v>1.746</v>
      </c>
      <c r="O52" s="9">
        <f t="shared" si="3"/>
        <v>-1.6298020954598424E-2</v>
      </c>
      <c r="P52" s="127">
        <v>1.4119999999999999</v>
      </c>
      <c r="Q52" s="9">
        <f t="shared" si="4"/>
        <v>0.17811408614668223</v>
      </c>
      <c r="R52" s="5" t="s">
        <v>415</v>
      </c>
      <c r="S52" s="11" t="s">
        <v>98</v>
      </c>
      <c r="T52" s="11" t="str">
        <f t="shared" si="5"/>
        <v>未達成</v>
      </c>
      <c r="U52" s="11" t="str">
        <f t="shared" si="6"/>
        <v>原単位目標達成</v>
      </c>
      <c r="V52" s="11" t="str" cm="1">
        <f t="array" ref="V52">_xlfn.IFS(S52="温室効果ガス排出量",T52,S52="原単位排出量",U52,S52="両方",IF(T52="未達成",U52,T52))</f>
        <v>原単位目標達成</v>
      </c>
      <c r="W52" s="11" t="str">
        <f>VLOOKUP(E52,テーブル1[[　]:[大分類]],3)</f>
        <v>製造業</v>
      </c>
    </row>
    <row r="53" spans="1:23" ht="61.5" customHeight="1" x14ac:dyDescent="0.15">
      <c r="A53" s="3" t="str">
        <f t="shared" si="7"/>
        <v>総量目標達成</v>
      </c>
      <c r="B53" s="4">
        <v>51</v>
      </c>
      <c r="C53" s="249" t="s">
        <v>552</v>
      </c>
      <c r="D53" s="5" t="s">
        <v>297</v>
      </c>
      <c r="E53" s="111">
        <v>43</v>
      </c>
      <c r="F53" s="6" t="s">
        <v>416</v>
      </c>
      <c r="G53" s="7" t="s">
        <v>531</v>
      </c>
      <c r="H53" s="25">
        <v>9159</v>
      </c>
      <c r="I53" s="25">
        <v>8884</v>
      </c>
      <c r="J53" s="9">
        <f t="shared" si="1"/>
        <v>3.0025111911780811E-2</v>
      </c>
      <c r="K53" s="25">
        <v>8413</v>
      </c>
      <c r="L53" s="9">
        <f t="shared" si="2"/>
        <v>8.1449939949776229E-2</v>
      </c>
      <c r="M53" s="22" t="s">
        <v>556</v>
      </c>
      <c r="N53" s="22" t="s">
        <v>556</v>
      </c>
      <c r="O53" s="9" t="str">
        <f t="shared" si="3"/>
        <v>-</v>
      </c>
      <c r="P53" s="127" t="s">
        <v>556</v>
      </c>
      <c r="Q53" s="9" t="str">
        <f t="shared" si="4"/>
        <v>-</v>
      </c>
      <c r="R53" s="5" t="s">
        <v>417</v>
      </c>
      <c r="S53" s="11" t="s">
        <v>533</v>
      </c>
      <c r="T53" s="11" t="str">
        <f t="shared" si="5"/>
        <v>総量目標達成</v>
      </c>
      <c r="U53" s="11" t="str">
        <f t="shared" si="6"/>
        <v>原単位目標達成</v>
      </c>
      <c r="V53" s="11" t="str" cm="1">
        <f t="array" ref="V53">_xlfn.IFS(S53="温室効果ガス排出量",T53,S53="原単位排出量",U53,S53="両方",IF(T53="未達成",U53,T53))</f>
        <v>総量目標達成</v>
      </c>
      <c r="W53" s="11" t="str">
        <f>VLOOKUP(E53,テーブル1[[　]:[大分類]],3)</f>
        <v>運輸業、郵便業</v>
      </c>
    </row>
    <row r="54" spans="1:23" ht="61.5" customHeight="1" x14ac:dyDescent="0.15">
      <c r="A54" s="3" t="str">
        <f t="shared" si="7"/>
        <v>未達成</v>
      </c>
      <c r="B54" s="4">
        <v>52</v>
      </c>
      <c r="C54" s="5" t="s">
        <v>233</v>
      </c>
      <c r="D54" s="5" t="s">
        <v>298</v>
      </c>
      <c r="E54" s="111">
        <v>31</v>
      </c>
      <c r="F54" s="6" t="s">
        <v>418</v>
      </c>
      <c r="G54" s="7" t="s">
        <v>531</v>
      </c>
      <c r="H54" s="25">
        <v>10293</v>
      </c>
      <c r="I54" s="25" t="s">
        <v>556</v>
      </c>
      <c r="J54" s="9" t="str">
        <f t="shared" si="1"/>
        <v>-</v>
      </c>
      <c r="K54" s="25">
        <v>11995</v>
      </c>
      <c r="L54" s="9">
        <f t="shared" si="2"/>
        <v>-0.16535509569610407</v>
      </c>
      <c r="M54" s="22">
        <v>12.5</v>
      </c>
      <c r="N54" s="22">
        <v>12.1</v>
      </c>
      <c r="O54" s="9">
        <f t="shared" si="3"/>
        <v>3.2000000000000028E-2</v>
      </c>
      <c r="P54" s="127">
        <v>12.6</v>
      </c>
      <c r="Q54" s="9">
        <f t="shared" si="4"/>
        <v>-8.0000000000000071E-3</v>
      </c>
      <c r="R54" s="5" t="s">
        <v>419</v>
      </c>
      <c r="S54" s="11" t="s">
        <v>98</v>
      </c>
      <c r="T54" s="11" t="str">
        <f t="shared" si="5"/>
        <v>未達成</v>
      </c>
      <c r="U54" s="11" t="str">
        <f t="shared" si="6"/>
        <v>未達成</v>
      </c>
      <c r="V54" s="11" t="str" cm="1">
        <f t="array" ref="V54">_xlfn.IFS(S54="温室効果ガス排出量",T54,S54="原単位排出量",U54,S54="両方",IF(T54="未達成",U54,T54))</f>
        <v>未達成</v>
      </c>
      <c r="W54" s="11" t="str">
        <f>VLOOKUP(E54,テーブル1[[　]:[大分類]],3)</f>
        <v>製造業</v>
      </c>
    </row>
    <row r="55" spans="1:23" ht="98.25" customHeight="1" x14ac:dyDescent="0.15">
      <c r="A55" s="3" t="str">
        <f t="shared" si="7"/>
        <v>総量目標達成</v>
      </c>
      <c r="B55" s="4">
        <v>53</v>
      </c>
      <c r="C55" s="249" t="s">
        <v>234</v>
      </c>
      <c r="D55" s="5" t="s">
        <v>299</v>
      </c>
      <c r="E55" s="111">
        <v>42</v>
      </c>
      <c r="F55" s="6" t="s">
        <v>420</v>
      </c>
      <c r="G55" s="7" t="s">
        <v>531</v>
      </c>
      <c r="H55" s="25">
        <v>6953</v>
      </c>
      <c r="I55" s="25">
        <v>6883</v>
      </c>
      <c r="J55" s="9">
        <f t="shared" si="1"/>
        <v>1.00675967208399E-2</v>
      </c>
      <c r="K55" s="25">
        <v>6446</v>
      </c>
      <c r="L55" s="9">
        <f t="shared" si="2"/>
        <v>7.2918164820940601E-2</v>
      </c>
      <c r="M55" s="22" t="s">
        <v>556</v>
      </c>
      <c r="N55" s="22" t="s">
        <v>556</v>
      </c>
      <c r="O55" s="9" t="str">
        <f t="shared" si="3"/>
        <v>-</v>
      </c>
      <c r="P55" s="127" t="s">
        <v>556</v>
      </c>
      <c r="Q55" s="9" t="str">
        <f t="shared" si="4"/>
        <v>-</v>
      </c>
      <c r="R55" s="5" t="s">
        <v>421</v>
      </c>
      <c r="S55" s="11" t="s">
        <v>533</v>
      </c>
      <c r="T55" s="11" t="str">
        <f t="shared" si="5"/>
        <v>総量目標達成</v>
      </c>
      <c r="U55" s="11" t="str">
        <f t="shared" si="6"/>
        <v>原単位目標達成</v>
      </c>
      <c r="V55" s="11" t="str" cm="1">
        <f t="array" ref="V55">_xlfn.IFS(S55="温室効果ガス排出量",T55,S55="原単位排出量",U55,S55="両方",IF(T55="未達成",U55,T55))</f>
        <v>総量目標達成</v>
      </c>
      <c r="W55" s="11" t="str">
        <f>VLOOKUP(E55,テーブル1[[　]:[大分類]],3)</f>
        <v>運輸業、郵便業</v>
      </c>
    </row>
    <row r="56" spans="1:23" ht="60.75" customHeight="1" x14ac:dyDescent="0.15">
      <c r="A56" s="3" t="str">
        <f t="shared" si="7"/>
        <v>未達成</v>
      </c>
      <c r="B56" s="4">
        <v>54</v>
      </c>
      <c r="C56" s="5" t="s">
        <v>235</v>
      </c>
      <c r="D56" s="5" t="s">
        <v>300</v>
      </c>
      <c r="E56" s="111">
        <v>21</v>
      </c>
      <c r="F56" s="6" t="s">
        <v>422</v>
      </c>
      <c r="G56" s="7" t="s">
        <v>316</v>
      </c>
      <c r="H56" s="25">
        <v>6355</v>
      </c>
      <c r="I56" s="25">
        <v>6291</v>
      </c>
      <c r="J56" s="9">
        <f t="shared" si="1"/>
        <v>1.0070810385523266E-2</v>
      </c>
      <c r="K56" s="25">
        <v>8043</v>
      </c>
      <c r="L56" s="9">
        <f t="shared" si="2"/>
        <v>-0.26561762391817467</v>
      </c>
      <c r="M56" s="22" t="s">
        <v>556</v>
      </c>
      <c r="N56" s="22" t="s">
        <v>556</v>
      </c>
      <c r="O56" s="9" t="str">
        <f t="shared" si="3"/>
        <v>-</v>
      </c>
      <c r="P56" s="127" t="s">
        <v>556</v>
      </c>
      <c r="Q56" s="9" t="str">
        <f t="shared" si="4"/>
        <v>-</v>
      </c>
      <c r="R56" s="5" t="s">
        <v>423</v>
      </c>
      <c r="S56" s="11" t="s">
        <v>533</v>
      </c>
      <c r="T56" s="11" t="str">
        <f t="shared" si="5"/>
        <v>未達成</v>
      </c>
      <c r="U56" s="11" t="str">
        <f t="shared" si="6"/>
        <v>原単位目標達成</v>
      </c>
      <c r="V56" s="11" t="str" cm="1">
        <f t="array" ref="V56">_xlfn.IFS(S56="温室効果ガス排出量",T56,S56="原単位排出量",U56,S56="両方",IF(T56="未達成",U56,T56))</f>
        <v>未達成</v>
      </c>
      <c r="W56" s="11" t="str">
        <f>VLOOKUP(E56,テーブル1[[　]:[大分類]],3)</f>
        <v>製造業</v>
      </c>
    </row>
    <row r="57" spans="1:23" ht="165.75" customHeight="1" x14ac:dyDescent="0.15">
      <c r="A57" s="3" t="str">
        <f t="shared" si="7"/>
        <v>未達成</v>
      </c>
      <c r="B57" s="4">
        <v>55</v>
      </c>
      <c r="C57" s="5" t="s">
        <v>48</v>
      </c>
      <c r="D57" s="5" t="s">
        <v>49</v>
      </c>
      <c r="E57" s="111">
        <v>87</v>
      </c>
      <c r="F57" s="6" t="s">
        <v>424</v>
      </c>
      <c r="G57" s="7" t="s">
        <v>531</v>
      </c>
      <c r="H57" s="25">
        <v>5008</v>
      </c>
      <c r="I57" s="18">
        <v>5026</v>
      </c>
      <c r="J57" s="9">
        <f t="shared" si="1"/>
        <v>-3.5942492012779326E-3</v>
      </c>
      <c r="K57" s="25">
        <v>5325</v>
      </c>
      <c r="L57" s="9">
        <f t="shared" si="2"/>
        <v>-6.3298722044728528E-2</v>
      </c>
      <c r="M57" s="22">
        <v>21.4</v>
      </c>
      <c r="N57" s="22">
        <v>21.2</v>
      </c>
      <c r="O57" s="9">
        <f t="shared" si="3"/>
        <v>9.3457943925233655E-3</v>
      </c>
      <c r="P57" s="127">
        <v>21.3</v>
      </c>
      <c r="Q57" s="9">
        <f t="shared" si="4"/>
        <v>4.6728971962616273E-3</v>
      </c>
      <c r="R57" s="5" t="s">
        <v>588</v>
      </c>
      <c r="S57" s="11" t="s">
        <v>575</v>
      </c>
      <c r="T57" s="11" t="str">
        <f t="shared" si="5"/>
        <v>未達成</v>
      </c>
      <c r="U57" s="11" t="str">
        <f t="shared" si="6"/>
        <v>未達成</v>
      </c>
      <c r="V57" s="11" t="str" cm="1">
        <f t="array" ref="V57">_xlfn.IFS(S57="温室効果ガス排出量",T57,S57="原単位排出量",U57,S57="両方",IF(T57="未達成",U57,T57))</f>
        <v>未達成</v>
      </c>
      <c r="W57" s="11" t="str">
        <f>VLOOKUP(E57,テーブル1[[　]:[大分類]],3)</f>
        <v>複合サービス事業</v>
      </c>
    </row>
    <row r="58" spans="1:23" ht="105.75" customHeight="1" x14ac:dyDescent="0.15">
      <c r="A58" s="3" t="str">
        <f t="shared" si="7"/>
        <v>未達成</v>
      </c>
      <c r="B58" s="4">
        <v>56</v>
      </c>
      <c r="C58" s="5" t="s">
        <v>236</v>
      </c>
      <c r="D58" s="5" t="s">
        <v>445</v>
      </c>
      <c r="E58" s="111">
        <v>28</v>
      </c>
      <c r="F58" s="6" t="s">
        <v>425</v>
      </c>
      <c r="G58" s="7" t="s">
        <v>531</v>
      </c>
      <c r="H58" s="25" t="s">
        <v>556</v>
      </c>
      <c r="I58" s="25" t="s">
        <v>556</v>
      </c>
      <c r="J58" s="9" t="str">
        <f t="shared" si="1"/>
        <v>-</v>
      </c>
      <c r="K58" s="25" t="s">
        <v>556</v>
      </c>
      <c r="L58" s="9" t="str">
        <f t="shared" si="2"/>
        <v>-</v>
      </c>
      <c r="M58" s="136">
        <v>2.6499999999999999E-2</v>
      </c>
      <c r="N58" s="22">
        <v>2.5700000000000001E-2</v>
      </c>
      <c r="O58" s="9">
        <f t="shared" si="3"/>
        <v>3.0188679245283012E-2</v>
      </c>
      <c r="P58" s="127">
        <v>2.7400000000000001E-2</v>
      </c>
      <c r="Q58" s="9">
        <f t="shared" si="4"/>
        <v>-3.3962264150943389E-2</v>
      </c>
      <c r="R58" s="156" t="s">
        <v>597</v>
      </c>
      <c r="S58" s="11" t="s">
        <v>98</v>
      </c>
      <c r="T58" s="11" t="str">
        <f t="shared" si="5"/>
        <v>総量目標達成</v>
      </c>
      <c r="U58" s="11" t="str">
        <f t="shared" si="6"/>
        <v>未達成</v>
      </c>
      <c r="V58" s="11" t="str" cm="1">
        <f t="array" ref="V58">_xlfn.IFS(S58="温室効果ガス排出量",T58,S58="原単位排出量",U58,S58="両方",IF(T58="未達成",U58,T58))</f>
        <v>未達成</v>
      </c>
      <c r="W58" s="11" t="str">
        <f>VLOOKUP(E58,テーブル1[[　]:[大分類]],3)</f>
        <v>製造業</v>
      </c>
    </row>
    <row r="59" spans="1:23" ht="105.75" customHeight="1" x14ac:dyDescent="0.15">
      <c r="A59" s="3" t="str">
        <f t="shared" si="7"/>
        <v>未達成</v>
      </c>
      <c r="B59" s="4">
        <v>57</v>
      </c>
      <c r="C59" s="5" t="s">
        <v>528</v>
      </c>
      <c r="D59" s="5" t="s">
        <v>802</v>
      </c>
      <c r="E59" s="111">
        <v>34</v>
      </c>
      <c r="F59" s="6" t="s">
        <v>803</v>
      </c>
      <c r="G59" s="7" t="s">
        <v>804</v>
      </c>
      <c r="H59" s="25">
        <v>16825</v>
      </c>
      <c r="I59" s="25">
        <v>16657</v>
      </c>
      <c r="J59" s="9">
        <v>9.98514115898963E-3</v>
      </c>
      <c r="K59" s="25">
        <v>25897</v>
      </c>
      <c r="L59" s="9">
        <v>-0.53919762258543824</v>
      </c>
      <c r="M59" s="253">
        <v>0.1216</v>
      </c>
      <c r="N59" s="22">
        <v>0.11459999999999999</v>
      </c>
      <c r="O59" s="9">
        <v>5.7565789473684292E-2</v>
      </c>
      <c r="P59" s="127">
        <v>0.1164</v>
      </c>
      <c r="Q59" s="9">
        <v>4.2763157894736836E-2</v>
      </c>
      <c r="R59" s="126" t="s">
        <v>805</v>
      </c>
      <c r="S59" s="11" t="s">
        <v>98</v>
      </c>
      <c r="T59" s="11" t="str">
        <f t="shared" ref="T59" si="8">IF(L59&gt;=J59,"総量目標達成","未達成")</f>
        <v>未達成</v>
      </c>
      <c r="U59" s="11" t="str">
        <f t="shared" ref="U59" si="9">IF(Q59&gt;=O59,"原単位目標達成","未達成")</f>
        <v>未達成</v>
      </c>
      <c r="V59" s="11" t="str" cm="1">
        <f t="array" ref="V59">_xlfn.IFS(S59="温室効果ガス排出量",T59,S59="原単位排出量",U59,S59="両方",IF(T59="未達成",U59,T59))</f>
        <v>未達成</v>
      </c>
      <c r="W59" s="11" t="str">
        <f>VLOOKUP(E59,テーブル1[[　]:[大分類]],3)</f>
        <v>電気・ガス・熱供給・水道業</v>
      </c>
    </row>
    <row r="60" spans="1:23" ht="61.5" customHeight="1" x14ac:dyDescent="0.15">
      <c r="A60" s="3" t="str">
        <f t="shared" si="7"/>
        <v>総量目標達成</v>
      </c>
      <c r="B60" s="4">
        <v>58</v>
      </c>
      <c r="C60" s="249" t="s">
        <v>237</v>
      </c>
      <c r="D60" s="5" t="s">
        <v>301</v>
      </c>
      <c r="E60" s="111">
        <v>16</v>
      </c>
      <c r="F60" s="6" t="s">
        <v>426</v>
      </c>
      <c r="G60" s="7" t="s">
        <v>531</v>
      </c>
      <c r="H60" s="25">
        <v>186814</v>
      </c>
      <c r="I60" s="25">
        <v>181209</v>
      </c>
      <c r="J60" s="9">
        <f t="shared" si="1"/>
        <v>3.0003104692367777E-2</v>
      </c>
      <c r="K60" s="25">
        <v>168956</v>
      </c>
      <c r="L60" s="9">
        <f t="shared" si="2"/>
        <v>9.5592407421285386E-2</v>
      </c>
      <c r="M60" s="22" t="s">
        <v>556</v>
      </c>
      <c r="N60" s="22" t="s">
        <v>556</v>
      </c>
      <c r="O60" s="9" t="str">
        <f t="shared" si="3"/>
        <v>-</v>
      </c>
      <c r="P60" s="127" t="s">
        <v>556</v>
      </c>
      <c r="Q60" s="9" t="str">
        <f t="shared" si="4"/>
        <v>-</v>
      </c>
      <c r="R60" s="5" t="s">
        <v>566</v>
      </c>
      <c r="S60" s="11" t="s">
        <v>598</v>
      </c>
      <c r="T60" s="11" t="str">
        <f t="shared" si="5"/>
        <v>総量目標達成</v>
      </c>
      <c r="U60" s="11" t="str">
        <f t="shared" si="6"/>
        <v>原単位目標達成</v>
      </c>
      <c r="V60" s="11" t="str" cm="1">
        <f t="array" ref="V60">_xlfn.IFS(S60="温室効果ガス排出量",T60,S60="原単位排出量",U60,S60="両方",IF(T60="未達成",U60,T60))</f>
        <v>総量目標達成</v>
      </c>
      <c r="W60" s="11" t="str">
        <f>VLOOKUP(E60,テーブル1[[　]:[大分類]],3)</f>
        <v>製造業</v>
      </c>
    </row>
    <row r="61" spans="1:23" ht="97.5" customHeight="1" x14ac:dyDescent="0.15">
      <c r="A61" s="3" t="str">
        <f t="shared" si="7"/>
        <v>原単位目標達成</v>
      </c>
      <c r="B61" s="4">
        <v>59</v>
      </c>
      <c r="C61" s="248" t="s">
        <v>238</v>
      </c>
      <c r="D61" s="5" t="s">
        <v>427</v>
      </c>
      <c r="E61" s="111">
        <v>16</v>
      </c>
      <c r="F61" s="6" t="s">
        <v>428</v>
      </c>
      <c r="G61" s="7" t="s">
        <v>531</v>
      </c>
      <c r="H61" s="25">
        <v>6166</v>
      </c>
      <c r="I61" s="25">
        <v>6166</v>
      </c>
      <c r="J61" s="9">
        <f t="shared" si="1"/>
        <v>0</v>
      </c>
      <c r="K61" s="25">
        <v>6333</v>
      </c>
      <c r="L61" s="9">
        <f t="shared" si="2"/>
        <v>-2.7084009082062988E-2</v>
      </c>
      <c r="M61" s="22">
        <v>2.04</v>
      </c>
      <c r="N61" s="22">
        <v>2.02</v>
      </c>
      <c r="O61" s="9">
        <f t="shared" si="3"/>
        <v>9.8039215686274161E-3</v>
      </c>
      <c r="P61" s="127">
        <v>1.83</v>
      </c>
      <c r="Q61" s="9">
        <f t="shared" si="4"/>
        <v>0.1029411764705882</v>
      </c>
      <c r="R61" s="5" t="s">
        <v>429</v>
      </c>
      <c r="S61" s="11" t="s">
        <v>98</v>
      </c>
      <c r="T61" s="11" t="str">
        <f t="shared" si="5"/>
        <v>未達成</v>
      </c>
      <c r="U61" s="11" t="str">
        <f t="shared" si="6"/>
        <v>原単位目標達成</v>
      </c>
      <c r="V61" s="11" t="str" cm="1">
        <f t="array" ref="V61">_xlfn.IFS(S61="温室効果ガス排出量",T61,S61="原単位排出量",U61,S61="両方",IF(T61="未達成",U61,T61))</f>
        <v>原単位目標達成</v>
      </c>
      <c r="W61" s="11" t="str">
        <f>VLOOKUP(E61,テーブル1[[　]:[大分類]],3)</f>
        <v>製造業</v>
      </c>
    </row>
    <row r="62" spans="1:23" ht="77.25" customHeight="1" x14ac:dyDescent="0.15">
      <c r="A62" s="3" t="str">
        <f t="shared" si="7"/>
        <v>原単位目標達成</v>
      </c>
      <c r="B62" s="4">
        <v>60</v>
      </c>
      <c r="C62" s="248" t="s">
        <v>239</v>
      </c>
      <c r="D62" s="5" t="s">
        <v>302</v>
      </c>
      <c r="E62" s="111">
        <v>10</v>
      </c>
      <c r="F62" s="6" t="s">
        <v>503</v>
      </c>
      <c r="G62" s="7" t="s">
        <v>531</v>
      </c>
      <c r="H62" s="25">
        <v>15840</v>
      </c>
      <c r="I62" s="25">
        <v>15365</v>
      </c>
      <c r="J62" s="9">
        <f t="shared" si="1"/>
        <v>2.9987373737373701E-2</v>
      </c>
      <c r="K62" s="25">
        <v>12734</v>
      </c>
      <c r="L62" s="9">
        <f t="shared" si="2"/>
        <v>0.19608585858585859</v>
      </c>
      <c r="M62" s="22">
        <v>401</v>
      </c>
      <c r="N62" s="22">
        <v>389</v>
      </c>
      <c r="O62" s="9">
        <f t="shared" si="3"/>
        <v>2.9925187032418976E-2</v>
      </c>
      <c r="P62" s="127">
        <v>359</v>
      </c>
      <c r="Q62" s="9">
        <f t="shared" si="4"/>
        <v>0.10473815461346636</v>
      </c>
      <c r="R62" s="5" t="s">
        <v>504</v>
      </c>
      <c r="S62" s="11" t="s">
        <v>98</v>
      </c>
      <c r="T62" s="11" t="str">
        <f t="shared" si="5"/>
        <v>総量目標達成</v>
      </c>
      <c r="U62" s="11" t="str">
        <f t="shared" si="6"/>
        <v>原単位目標達成</v>
      </c>
      <c r="V62" s="11" t="str" cm="1">
        <f t="array" ref="V62">_xlfn.IFS(S62="温室効果ガス排出量",T62,S62="原単位排出量",U62,S62="両方",IF(T62="未達成",U62,T62))</f>
        <v>原単位目標達成</v>
      </c>
      <c r="W62" s="11" t="str">
        <f>VLOOKUP(E62,テーブル1[[　]:[大分類]],3)</f>
        <v>製造業</v>
      </c>
    </row>
    <row r="63" spans="1:23" ht="60.75" customHeight="1" x14ac:dyDescent="0.15">
      <c r="A63" s="3" t="str">
        <f t="shared" si="7"/>
        <v>原単位目標達成</v>
      </c>
      <c r="B63" s="4">
        <v>61</v>
      </c>
      <c r="C63" s="248" t="s">
        <v>240</v>
      </c>
      <c r="D63" s="5" t="s">
        <v>303</v>
      </c>
      <c r="E63" s="111">
        <v>32</v>
      </c>
      <c r="F63" s="6" t="s">
        <v>513</v>
      </c>
      <c r="G63" s="7" t="s">
        <v>531</v>
      </c>
      <c r="H63" s="25">
        <v>5167</v>
      </c>
      <c r="I63" s="25">
        <v>5115</v>
      </c>
      <c r="J63" s="9">
        <f t="shared" si="1"/>
        <v>1.0063866847300207E-2</v>
      </c>
      <c r="K63" s="25">
        <v>4457</v>
      </c>
      <c r="L63" s="9">
        <f t="shared" si="2"/>
        <v>0.13741048964582925</v>
      </c>
      <c r="M63" s="22">
        <v>3598</v>
      </c>
      <c r="N63" s="22">
        <v>3562</v>
      </c>
      <c r="O63" s="9">
        <f t="shared" si="3"/>
        <v>1.0005558643690904E-2</v>
      </c>
      <c r="P63" s="127">
        <v>3210</v>
      </c>
      <c r="Q63" s="9">
        <f t="shared" si="4"/>
        <v>0.10783768760422452</v>
      </c>
      <c r="R63" s="5" t="s">
        <v>514</v>
      </c>
      <c r="S63" s="11" t="s">
        <v>98</v>
      </c>
      <c r="T63" s="11" t="str">
        <f t="shared" si="5"/>
        <v>総量目標達成</v>
      </c>
      <c r="U63" s="11" t="str">
        <f t="shared" si="6"/>
        <v>原単位目標達成</v>
      </c>
      <c r="V63" s="11" t="str" cm="1">
        <f t="array" ref="V63">_xlfn.IFS(S63="温室効果ガス排出量",T63,S63="原単位排出量",U63,S63="両方",IF(T63="未達成",U63,T63))</f>
        <v>原単位目標達成</v>
      </c>
      <c r="W63" s="11" t="str">
        <f>VLOOKUP(E63,テーブル1[[　]:[大分類]],3)</f>
        <v>製造業</v>
      </c>
    </row>
    <row r="64" spans="1:23" ht="98.25" customHeight="1" x14ac:dyDescent="0.15">
      <c r="A64" s="3" t="str">
        <f t="shared" si="7"/>
        <v>未達成</v>
      </c>
      <c r="B64" s="4">
        <v>62</v>
      </c>
      <c r="C64" s="5" t="s">
        <v>241</v>
      </c>
      <c r="D64" s="5" t="s">
        <v>515</v>
      </c>
      <c r="E64" s="111">
        <v>33</v>
      </c>
      <c r="F64" s="6" t="s">
        <v>430</v>
      </c>
      <c r="G64" s="7" t="s">
        <v>531</v>
      </c>
      <c r="H64" s="25">
        <v>815654</v>
      </c>
      <c r="I64" s="25">
        <v>863455</v>
      </c>
      <c r="J64" s="9">
        <f t="shared" si="1"/>
        <v>-5.8604506322533778E-2</v>
      </c>
      <c r="K64" s="25">
        <v>832561</v>
      </c>
      <c r="L64" s="9">
        <f t="shared" si="2"/>
        <v>-2.0728151887932977E-2</v>
      </c>
      <c r="M64" s="22">
        <v>1.38</v>
      </c>
      <c r="N64" s="22" t="s">
        <v>556</v>
      </c>
      <c r="O64" s="9" t="str">
        <f t="shared" si="3"/>
        <v>-</v>
      </c>
      <c r="P64" s="127">
        <v>1.36</v>
      </c>
      <c r="Q64" s="9">
        <f t="shared" si="4"/>
        <v>1.4492753623188248E-2</v>
      </c>
      <c r="R64" s="5" t="s">
        <v>599</v>
      </c>
      <c r="S64" s="11" t="s">
        <v>98</v>
      </c>
      <c r="T64" s="11" t="str">
        <f t="shared" si="5"/>
        <v>総量目標達成</v>
      </c>
      <c r="U64" s="11" t="str">
        <f t="shared" si="6"/>
        <v>未達成</v>
      </c>
      <c r="V64" s="11" t="str" cm="1">
        <f t="array" ref="V64">_xlfn.IFS(S64="温室効果ガス排出量",T64,S64="原単位排出量",U64,S64="両方",IF(T64="未達成",U64,T64))</f>
        <v>未達成</v>
      </c>
      <c r="W64" s="11" t="str">
        <f>VLOOKUP(E64,テーブル1[[　]:[大分類]],3)</f>
        <v>電気・ガス・熱供給・水道業</v>
      </c>
    </row>
    <row r="65" spans="1:23" ht="79.5" customHeight="1" x14ac:dyDescent="0.15">
      <c r="A65" s="3" t="str">
        <f t="shared" si="7"/>
        <v>原単位目標達成</v>
      </c>
      <c r="B65" s="4">
        <v>63</v>
      </c>
      <c r="C65" s="248" t="s">
        <v>242</v>
      </c>
      <c r="D65" s="5" t="s">
        <v>431</v>
      </c>
      <c r="E65" s="111">
        <v>29</v>
      </c>
      <c r="F65" s="6" t="s">
        <v>432</v>
      </c>
      <c r="G65" s="7" t="s">
        <v>539</v>
      </c>
      <c r="H65" s="25">
        <v>4653</v>
      </c>
      <c r="I65" s="25">
        <v>5832</v>
      </c>
      <c r="J65" s="9">
        <f t="shared" si="1"/>
        <v>-0.25338491295938104</v>
      </c>
      <c r="K65" s="25">
        <v>4117</v>
      </c>
      <c r="L65" s="9">
        <f t="shared" si="2"/>
        <v>0.11519449817322158</v>
      </c>
      <c r="M65" s="22">
        <v>20.8</v>
      </c>
      <c r="N65" s="22">
        <v>20.399999999999999</v>
      </c>
      <c r="O65" s="9">
        <f t="shared" si="3"/>
        <v>1.9230769230769384E-2</v>
      </c>
      <c r="P65" s="127">
        <v>14.1</v>
      </c>
      <c r="Q65" s="9">
        <f t="shared" si="4"/>
        <v>0.32211538461538469</v>
      </c>
      <c r="R65" s="5" t="s">
        <v>567</v>
      </c>
      <c r="S65" s="11" t="s">
        <v>98</v>
      </c>
      <c r="T65" s="11" t="str">
        <f t="shared" si="5"/>
        <v>総量目標達成</v>
      </c>
      <c r="U65" s="11" t="str">
        <f t="shared" si="6"/>
        <v>原単位目標達成</v>
      </c>
      <c r="V65" s="11" t="str" cm="1">
        <f t="array" ref="V65">_xlfn.IFS(S65="温室効果ガス排出量",T65,S65="原単位排出量",U65,S65="両方",IF(T65="未達成",U65,T65))</f>
        <v>原単位目標達成</v>
      </c>
      <c r="W65" s="11" t="str">
        <f>VLOOKUP(E65,テーブル1[[　]:[大分類]],3)</f>
        <v>製造業</v>
      </c>
    </row>
    <row r="66" spans="1:23" ht="66.75" customHeight="1" x14ac:dyDescent="0.15">
      <c r="A66" s="3" t="str">
        <f t="shared" si="7"/>
        <v>未達成</v>
      </c>
      <c r="B66" s="4">
        <v>64</v>
      </c>
      <c r="C66" s="5" t="s">
        <v>600</v>
      </c>
      <c r="D66" s="5" t="s">
        <v>433</v>
      </c>
      <c r="E66" s="111">
        <v>83</v>
      </c>
      <c r="F66" s="6" t="s">
        <v>434</v>
      </c>
      <c r="G66" s="7" t="s">
        <v>531</v>
      </c>
      <c r="H66" s="25">
        <v>9290</v>
      </c>
      <c r="I66" s="25">
        <v>9011</v>
      </c>
      <c r="J66" s="9">
        <f t="shared" si="1"/>
        <v>3.0032292787944059E-2</v>
      </c>
      <c r="K66" s="25">
        <v>12784</v>
      </c>
      <c r="L66" s="9">
        <f t="shared" si="2"/>
        <v>-0.37610333692142084</v>
      </c>
      <c r="M66" s="22" t="s">
        <v>556</v>
      </c>
      <c r="N66" s="22" t="s">
        <v>556</v>
      </c>
      <c r="O66" s="9" t="str">
        <f t="shared" si="3"/>
        <v>-</v>
      </c>
      <c r="P66" s="127" t="s">
        <v>556</v>
      </c>
      <c r="Q66" s="9" t="str">
        <f t="shared" si="4"/>
        <v>-</v>
      </c>
      <c r="R66" s="5" t="s">
        <v>601</v>
      </c>
      <c r="S66" s="11" t="s">
        <v>598</v>
      </c>
      <c r="T66" s="11" t="str">
        <f t="shared" si="5"/>
        <v>未達成</v>
      </c>
      <c r="U66" s="11" t="str">
        <f t="shared" si="6"/>
        <v>原単位目標達成</v>
      </c>
      <c r="V66" s="11" t="str" cm="1">
        <f t="array" ref="V66">_xlfn.IFS(S66="温室効果ガス排出量",T66,S66="原単位排出量",U66,S66="両方",IF(T66="未達成",U66,T66))</f>
        <v>未達成</v>
      </c>
      <c r="W66" s="11" t="str">
        <f>VLOOKUP(E66,テーブル1[[　]:[大分類]],3)</f>
        <v>医療、福祉</v>
      </c>
    </row>
    <row r="67" spans="1:23" ht="218.25" customHeight="1" x14ac:dyDescent="0.15">
      <c r="A67" s="3" t="str">
        <f t="shared" si="7"/>
        <v>総量目標達成</v>
      </c>
      <c r="B67" s="4">
        <v>65</v>
      </c>
      <c r="C67" s="249" t="s">
        <v>555</v>
      </c>
      <c r="D67" s="5" t="s">
        <v>435</v>
      </c>
      <c r="E67" s="111">
        <v>99</v>
      </c>
      <c r="F67" s="6" t="s">
        <v>436</v>
      </c>
      <c r="G67" s="7" t="s">
        <v>488</v>
      </c>
      <c r="H67" s="25">
        <f>2085+3265+2553</f>
        <v>7903</v>
      </c>
      <c r="I67" s="25">
        <f>2085+3265+2553</f>
        <v>7903</v>
      </c>
      <c r="J67" s="9">
        <f t="shared" si="1"/>
        <v>0</v>
      </c>
      <c r="K67" s="25">
        <f>1914+201+2255</f>
        <v>4370</v>
      </c>
      <c r="L67" s="9">
        <f t="shared" si="2"/>
        <v>0.44704542578767559</v>
      </c>
      <c r="M67" s="22" t="s">
        <v>184</v>
      </c>
      <c r="N67" s="22" t="s">
        <v>184</v>
      </c>
      <c r="O67" s="9" t="str">
        <f t="shared" si="3"/>
        <v>-</v>
      </c>
      <c r="P67" s="127" t="s">
        <v>184</v>
      </c>
      <c r="Q67" s="9" t="str">
        <f t="shared" si="4"/>
        <v>-</v>
      </c>
      <c r="R67" s="5" t="s">
        <v>437</v>
      </c>
      <c r="S67" s="11" t="s">
        <v>598</v>
      </c>
      <c r="T67" s="11" t="str">
        <f t="shared" si="5"/>
        <v>総量目標達成</v>
      </c>
      <c r="U67" s="11" t="str">
        <f t="shared" si="6"/>
        <v>原単位目標達成</v>
      </c>
      <c r="V67" s="11" t="str" cm="1">
        <f t="array" ref="V67">_xlfn.IFS(S67="温室効果ガス排出量",T67,S67="原単位排出量",U67,S67="両方",IF(T67="未達成",U67,T67))</f>
        <v>総量目標達成</v>
      </c>
      <c r="W67" s="11" t="str">
        <f>VLOOKUP(E67,テーブル1[[　]:[大分類]],3)</f>
        <v>分類不能の産業</v>
      </c>
    </row>
    <row r="68" spans="1:23" ht="59.25" customHeight="1" x14ac:dyDescent="0.15">
      <c r="A68" s="3" t="str">
        <f t="shared" si="7"/>
        <v>総量目標達成</v>
      </c>
      <c r="B68" s="4">
        <v>66</v>
      </c>
      <c r="C68" s="249" t="s">
        <v>132</v>
      </c>
      <c r="D68" s="5" t="s">
        <v>190</v>
      </c>
      <c r="E68" s="111">
        <v>10</v>
      </c>
      <c r="F68" s="6" t="s">
        <v>191</v>
      </c>
      <c r="G68" s="7" t="s">
        <v>602</v>
      </c>
      <c r="H68" s="25">
        <v>8768</v>
      </c>
      <c r="I68" s="25">
        <v>8448</v>
      </c>
      <c r="J68" s="9">
        <f t="shared" si="1"/>
        <v>3.6496350364963459E-2</v>
      </c>
      <c r="K68" s="25">
        <v>2814</v>
      </c>
      <c r="L68" s="9">
        <f t="shared" si="2"/>
        <v>0.6790602189781022</v>
      </c>
      <c r="M68" s="22">
        <v>3038</v>
      </c>
      <c r="N68" s="22">
        <v>2801</v>
      </c>
      <c r="O68" s="9">
        <f t="shared" si="3"/>
        <v>7.8011849901250874E-2</v>
      </c>
      <c r="P68" s="127">
        <v>2029</v>
      </c>
      <c r="Q68" s="9">
        <f t="shared" si="4"/>
        <v>0.33212639894667539</v>
      </c>
      <c r="R68" s="5" t="s">
        <v>603</v>
      </c>
      <c r="S68" s="11" t="s">
        <v>575</v>
      </c>
      <c r="T68" s="11" t="str">
        <f t="shared" si="5"/>
        <v>総量目標達成</v>
      </c>
      <c r="U68" s="11" t="str">
        <f t="shared" si="6"/>
        <v>原単位目標達成</v>
      </c>
      <c r="V68" s="11" t="str" cm="1">
        <f t="array" ref="V68">_xlfn.IFS(S68="温室効果ガス排出量",T68,S68="原単位排出量",U68,S68="両方",IF(T68="未達成",U68,T68))</f>
        <v>総量目標達成</v>
      </c>
      <c r="W68" s="11" t="str">
        <f>VLOOKUP(E68,テーブル1[[　]:[大分類]],3)</f>
        <v>製造業</v>
      </c>
    </row>
    <row r="69" spans="1:23" ht="102.75" customHeight="1" x14ac:dyDescent="0.15">
      <c r="A69" s="3" t="str">
        <f t="shared" si="7"/>
        <v>原単位目標達成</v>
      </c>
      <c r="B69" s="4">
        <v>67</v>
      </c>
      <c r="C69" s="248" t="s">
        <v>243</v>
      </c>
      <c r="D69" s="5" t="s">
        <v>326</v>
      </c>
      <c r="E69" s="111">
        <v>32</v>
      </c>
      <c r="F69" s="6" t="s">
        <v>327</v>
      </c>
      <c r="G69" s="7" t="s">
        <v>531</v>
      </c>
      <c r="H69" s="25">
        <v>2551</v>
      </c>
      <c r="I69" s="18">
        <v>2474</v>
      </c>
      <c r="J69" s="9">
        <f t="shared" ref="J69:J100" si="10">IF(H69="-","-",IF(I69="-","-",1-I69/H69))</f>
        <v>3.0184241473931839E-2</v>
      </c>
      <c r="K69" s="25">
        <v>2551</v>
      </c>
      <c r="L69" s="9">
        <f t="shared" ref="L69:L100" si="11">IF(H69="-","-",IF(K69="-","-",1-K69/H69))</f>
        <v>0</v>
      </c>
      <c r="M69" s="22">
        <v>2.2499999999999999E-4</v>
      </c>
      <c r="N69" s="22">
        <v>2.1800000000000001E-4</v>
      </c>
      <c r="O69" s="9">
        <f t="shared" ref="O69:O100" si="12">IF(M69="-","-",IF(N69="-","-",1-N69/M69))</f>
        <v>3.1111111111110978E-2</v>
      </c>
      <c r="P69" s="127">
        <v>1.9100000000000001E-4</v>
      </c>
      <c r="Q69" s="9">
        <f t="shared" ref="Q69:Q100" si="13">IF(M69="-","-",IF(P69="-","-",1-P69/M69))</f>
        <v>0.15111111111111108</v>
      </c>
      <c r="R69" s="5" t="s">
        <v>328</v>
      </c>
      <c r="S69" s="11" t="s">
        <v>546</v>
      </c>
      <c r="T69" s="11" t="str">
        <f t="shared" ref="T69:T118" si="14">IF(L69&gt;=J69,"総量目標達成","未達成")</f>
        <v>未達成</v>
      </c>
      <c r="U69" s="11" t="str">
        <f t="shared" ref="U69:U118" si="15">IF(Q69&gt;=O69,"原単位目標達成","未達成")</f>
        <v>原単位目標達成</v>
      </c>
      <c r="V69" s="11" t="str" cm="1">
        <f t="array" ref="V69">_xlfn.IFS(S69="温室効果ガス排出量",T69,S69="原単位排出量",U69,S69="両方",IF(T69="未達成",U69,T69))</f>
        <v>原単位目標達成</v>
      </c>
      <c r="W69" s="11" t="str">
        <f>VLOOKUP(E69,テーブル1[[　]:[大分類]],3)</f>
        <v>製造業</v>
      </c>
    </row>
    <row r="70" spans="1:23" ht="59.25" customHeight="1" x14ac:dyDescent="0.15">
      <c r="A70" s="3" t="str">
        <f t="shared" si="7"/>
        <v>未達成</v>
      </c>
      <c r="B70" s="4">
        <v>68</v>
      </c>
      <c r="C70" s="5" t="s">
        <v>50</v>
      </c>
      <c r="D70" s="26" t="s">
        <v>194</v>
      </c>
      <c r="E70" s="111">
        <v>83</v>
      </c>
      <c r="F70" s="6" t="s">
        <v>438</v>
      </c>
      <c r="G70" s="7" t="s">
        <v>488</v>
      </c>
      <c r="H70" s="25">
        <v>12477</v>
      </c>
      <c r="I70" s="25">
        <v>12249.6</v>
      </c>
      <c r="J70" s="9">
        <f t="shared" si="10"/>
        <v>1.8225534984371183E-2</v>
      </c>
      <c r="K70" s="25">
        <v>12804.9</v>
      </c>
      <c r="L70" s="9">
        <f t="shared" si="11"/>
        <v>-2.6280355854772841E-2</v>
      </c>
      <c r="M70" s="22" t="s">
        <v>604</v>
      </c>
      <c r="N70" s="22" t="s">
        <v>604</v>
      </c>
      <c r="O70" s="9" t="str">
        <f t="shared" si="12"/>
        <v>-</v>
      </c>
      <c r="P70" s="127" t="s">
        <v>604</v>
      </c>
      <c r="Q70" s="9" t="str">
        <f t="shared" si="13"/>
        <v>-</v>
      </c>
      <c r="R70" s="156" t="s">
        <v>597</v>
      </c>
      <c r="S70" s="11" t="s">
        <v>605</v>
      </c>
      <c r="T70" s="11" t="str">
        <f t="shared" si="14"/>
        <v>未達成</v>
      </c>
      <c r="U70" s="11" t="str">
        <f t="shared" si="15"/>
        <v>原単位目標達成</v>
      </c>
      <c r="V70" s="11" t="str" cm="1">
        <f t="array" ref="V70">_xlfn.IFS(S70="温室効果ガス排出量",T70,S70="原単位排出量",U70,S70="両方",IF(T70="未達成",U70,T70))</f>
        <v>未達成</v>
      </c>
      <c r="W70" s="11" t="str">
        <f>VLOOKUP(E70,テーブル1[[　]:[大分類]],3)</f>
        <v>医療、福祉</v>
      </c>
    </row>
    <row r="71" spans="1:23" s="27" customFormat="1" ht="59.25" customHeight="1" x14ac:dyDescent="0.15">
      <c r="A71" s="3" t="str">
        <f t="shared" si="7"/>
        <v>総量目標達成</v>
      </c>
      <c r="B71" s="4">
        <v>69</v>
      </c>
      <c r="C71" s="250" t="s">
        <v>244</v>
      </c>
      <c r="D71" s="5" t="s">
        <v>441</v>
      </c>
      <c r="E71" s="111">
        <v>43</v>
      </c>
      <c r="F71" s="6" t="s">
        <v>439</v>
      </c>
      <c r="G71" s="7" t="s">
        <v>531</v>
      </c>
      <c r="H71" s="25">
        <v>8962</v>
      </c>
      <c r="I71" s="25">
        <v>10000</v>
      </c>
      <c r="J71" s="9">
        <f t="shared" si="10"/>
        <v>-0.11582236108011612</v>
      </c>
      <c r="K71" s="25">
        <v>7095</v>
      </c>
      <c r="L71" s="9">
        <f t="shared" si="11"/>
        <v>0.20832403481365769</v>
      </c>
      <c r="M71" s="22" t="s">
        <v>604</v>
      </c>
      <c r="N71" s="22" t="s">
        <v>604</v>
      </c>
      <c r="O71" s="9" t="str">
        <f t="shared" si="12"/>
        <v>-</v>
      </c>
      <c r="P71" s="127" t="s">
        <v>604</v>
      </c>
      <c r="Q71" s="9" t="str">
        <f t="shared" si="13"/>
        <v>-</v>
      </c>
      <c r="R71" s="5" t="s">
        <v>440</v>
      </c>
      <c r="S71" s="11" t="s">
        <v>605</v>
      </c>
      <c r="T71" s="11" t="str">
        <f t="shared" si="14"/>
        <v>総量目標達成</v>
      </c>
      <c r="U71" s="11" t="str">
        <f t="shared" si="15"/>
        <v>原単位目標達成</v>
      </c>
      <c r="V71" s="11" t="str" cm="1">
        <f t="array" ref="V71">_xlfn.IFS(S71="温室効果ガス排出量",T71,S71="原単位排出量",U71,S71="両方",IF(T71="未達成",U71,T71))</f>
        <v>総量目標達成</v>
      </c>
      <c r="W71" s="11" t="str">
        <f>VLOOKUP(E71,テーブル1[[　]:[大分類]],3)</f>
        <v>運輸業、郵便業</v>
      </c>
    </row>
    <row r="72" spans="1:23" ht="59.25" customHeight="1" x14ac:dyDescent="0.15">
      <c r="A72" s="3" t="str">
        <f t="shared" si="7"/>
        <v>総量目標達成</v>
      </c>
      <c r="B72" s="4">
        <v>70</v>
      </c>
      <c r="C72" s="249" t="s">
        <v>245</v>
      </c>
      <c r="D72" s="5" t="s">
        <v>304</v>
      </c>
      <c r="E72" s="109">
        <v>56</v>
      </c>
      <c r="F72" s="6" t="s">
        <v>189</v>
      </c>
      <c r="G72" s="7" t="s">
        <v>183</v>
      </c>
      <c r="H72" s="25">
        <v>5035.5</v>
      </c>
      <c r="I72" s="18">
        <v>4985.1000000000004</v>
      </c>
      <c r="J72" s="9">
        <f t="shared" si="10"/>
        <v>1.0008936550491399E-2</v>
      </c>
      <c r="K72" s="25">
        <v>4841.1000000000004</v>
      </c>
      <c r="L72" s="9">
        <f t="shared" si="11"/>
        <v>3.8605898123324378E-2</v>
      </c>
      <c r="M72" s="25" t="s">
        <v>604</v>
      </c>
      <c r="N72" s="110" t="s">
        <v>604</v>
      </c>
      <c r="O72" s="9" t="str">
        <f t="shared" si="12"/>
        <v>-</v>
      </c>
      <c r="P72" s="127" t="s">
        <v>604</v>
      </c>
      <c r="Q72" s="9" t="str">
        <f t="shared" si="13"/>
        <v>-</v>
      </c>
      <c r="R72" s="5" t="s">
        <v>606</v>
      </c>
      <c r="S72" s="11" t="s">
        <v>605</v>
      </c>
      <c r="T72" s="11" t="str">
        <f t="shared" si="14"/>
        <v>総量目標達成</v>
      </c>
      <c r="U72" s="11" t="str">
        <f t="shared" si="15"/>
        <v>原単位目標達成</v>
      </c>
      <c r="V72" s="11" t="str" cm="1">
        <f t="array" ref="V72">_xlfn.IFS(S72="温室効果ガス排出量",T72,S72="原単位排出量",U72,S72="両方",IF(T72="未達成",U72,T72))</f>
        <v>総量目標達成</v>
      </c>
      <c r="W72" s="11" t="str">
        <f>VLOOKUP(E72,テーブル1[[　]:[大分類]],3)</f>
        <v>卸売業、小売業</v>
      </c>
    </row>
    <row r="73" spans="1:23" ht="117.75" customHeight="1" x14ac:dyDescent="0.15">
      <c r="A73" s="3" t="str">
        <f t="shared" si="7"/>
        <v>原単位目標達成</v>
      </c>
      <c r="B73" s="4">
        <v>71</v>
      </c>
      <c r="C73" s="248" t="s">
        <v>51</v>
      </c>
      <c r="D73" s="5" t="s">
        <v>305</v>
      </c>
      <c r="E73" s="109">
        <v>10</v>
      </c>
      <c r="F73" s="6" t="s">
        <v>442</v>
      </c>
      <c r="G73" s="7" t="s">
        <v>531</v>
      </c>
      <c r="H73" s="25">
        <v>6157.1</v>
      </c>
      <c r="I73" s="18">
        <v>6015.4</v>
      </c>
      <c r="J73" s="9">
        <f t="shared" si="10"/>
        <v>2.3014081304510325E-2</v>
      </c>
      <c r="K73" s="25">
        <v>5705.9</v>
      </c>
      <c r="L73" s="9">
        <f t="shared" si="11"/>
        <v>7.3281252537720776E-2</v>
      </c>
      <c r="M73" s="25">
        <v>64.849999999999994</v>
      </c>
      <c r="N73" s="110">
        <v>63.37</v>
      </c>
      <c r="O73" s="9">
        <f t="shared" si="12"/>
        <v>2.2821896684656839E-2</v>
      </c>
      <c r="P73" s="127">
        <v>54.25</v>
      </c>
      <c r="Q73" s="9">
        <f t="shared" si="13"/>
        <v>0.16345412490362365</v>
      </c>
      <c r="R73" s="156" t="s">
        <v>597</v>
      </c>
      <c r="S73" s="11" t="s">
        <v>98</v>
      </c>
      <c r="T73" s="11" t="str">
        <f t="shared" si="14"/>
        <v>総量目標達成</v>
      </c>
      <c r="U73" s="11" t="str">
        <f t="shared" si="15"/>
        <v>原単位目標達成</v>
      </c>
      <c r="V73" s="11" t="str" cm="1">
        <f t="array" ref="V73">_xlfn.IFS(S73="温室効果ガス排出量",T73,S73="原単位排出量",U73,S73="両方",IF(T73="未達成",U73,T73))</f>
        <v>原単位目標達成</v>
      </c>
      <c r="W73" s="11" t="str">
        <f>VLOOKUP(E73,テーブル1[[　]:[大分類]],3)</f>
        <v>製造業</v>
      </c>
    </row>
    <row r="74" spans="1:23" ht="133.5" customHeight="1" x14ac:dyDescent="0.15">
      <c r="A74" s="3" t="str">
        <f t="shared" si="7"/>
        <v>総量目標達成</v>
      </c>
      <c r="B74" s="4">
        <v>72</v>
      </c>
      <c r="C74" s="249" t="s">
        <v>246</v>
      </c>
      <c r="D74" s="5" t="s">
        <v>142</v>
      </c>
      <c r="E74" s="109">
        <v>85</v>
      </c>
      <c r="F74" s="6" t="s">
        <v>518</v>
      </c>
      <c r="G74" s="7" t="s">
        <v>531</v>
      </c>
      <c r="H74" s="25">
        <v>4392.2</v>
      </c>
      <c r="I74" s="18">
        <v>4329.8</v>
      </c>
      <c r="J74" s="9">
        <f t="shared" si="10"/>
        <v>1.420700332407443E-2</v>
      </c>
      <c r="K74" s="25">
        <v>4179.3999999999996</v>
      </c>
      <c r="L74" s="9">
        <f t="shared" si="11"/>
        <v>4.8449524156459201E-2</v>
      </c>
      <c r="M74" s="25" t="s">
        <v>604</v>
      </c>
      <c r="N74" s="113" t="s">
        <v>604</v>
      </c>
      <c r="O74" s="9" t="str">
        <f t="shared" si="12"/>
        <v>-</v>
      </c>
      <c r="P74" s="127" t="s">
        <v>604</v>
      </c>
      <c r="Q74" s="9" t="str">
        <f t="shared" si="13"/>
        <v>-</v>
      </c>
      <c r="R74" s="156" t="s">
        <v>597</v>
      </c>
      <c r="S74" s="11" t="s">
        <v>605</v>
      </c>
      <c r="T74" s="11" t="str">
        <f t="shared" si="14"/>
        <v>総量目標達成</v>
      </c>
      <c r="U74" s="11" t="str">
        <f t="shared" si="15"/>
        <v>原単位目標達成</v>
      </c>
      <c r="V74" s="11" t="str" cm="1">
        <f t="array" ref="V74">_xlfn.IFS(S74="温室効果ガス排出量",T74,S74="原単位排出量",U74,S74="両方",IF(T74="未達成",U74,T74))</f>
        <v>総量目標達成</v>
      </c>
      <c r="W74" s="11" t="str">
        <f>VLOOKUP(E74,テーブル1[[　]:[大分類]],3)</f>
        <v>医療、福祉</v>
      </c>
    </row>
    <row r="75" spans="1:23" ht="108.75" customHeight="1" x14ac:dyDescent="0.15">
      <c r="A75" s="3" t="str">
        <f t="shared" si="7"/>
        <v>未達成</v>
      </c>
      <c r="B75" s="4">
        <v>73</v>
      </c>
      <c r="C75" s="5" t="s">
        <v>247</v>
      </c>
      <c r="D75" s="5" t="s">
        <v>443</v>
      </c>
      <c r="E75" s="109">
        <v>9</v>
      </c>
      <c r="F75" s="6" t="s">
        <v>444</v>
      </c>
      <c r="G75" s="7" t="s">
        <v>531</v>
      </c>
      <c r="H75" s="28">
        <v>14096</v>
      </c>
      <c r="I75" s="28" t="s">
        <v>604</v>
      </c>
      <c r="J75" s="9" t="str">
        <f t="shared" si="10"/>
        <v>-</v>
      </c>
      <c r="K75" s="28">
        <v>15112</v>
      </c>
      <c r="L75" s="9">
        <f t="shared" si="11"/>
        <v>-7.2077185017026091E-2</v>
      </c>
      <c r="M75" s="130">
        <v>483.5</v>
      </c>
      <c r="N75" s="134">
        <v>478.7</v>
      </c>
      <c r="O75" s="9">
        <f t="shared" si="12"/>
        <v>9.9276111685625557E-3</v>
      </c>
      <c r="P75" s="127">
        <v>577</v>
      </c>
      <c r="Q75" s="9">
        <f t="shared" si="13"/>
        <v>-0.19338159255429166</v>
      </c>
      <c r="R75" s="5" t="s">
        <v>568</v>
      </c>
      <c r="S75" s="11" t="s">
        <v>98</v>
      </c>
      <c r="T75" s="11" t="str">
        <f t="shared" si="14"/>
        <v>未達成</v>
      </c>
      <c r="U75" s="11" t="str">
        <f t="shared" si="15"/>
        <v>未達成</v>
      </c>
      <c r="V75" s="11" t="str" cm="1">
        <f t="array" ref="V75">_xlfn.IFS(S75="温室効果ガス排出量",T75,S75="原単位排出量",U75,S75="両方",IF(T75="未達成",U75,T75))</f>
        <v>未達成</v>
      </c>
      <c r="W75" s="11" t="str">
        <f>VLOOKUP(E75,テーブル1[[　]:[大分類]],3)</f>
        <v>製造業</v>
      </c>
    </row>
    <row r="76" spans="1:23" ht="60.75" customHeight="1" x14ac:dyDescent="0.15">
      <c r="A76" s="3" t="str">
        <f t="shared" si="7"/>
        <v>総量目標達成</v>
      </c>
      <c r="B76" s="4">
        <v>74</v>
      </c>
      <c r="C76" s="249" t="s">
        <v>248</v>
      </c>
      <c r="D76" s="5" t="s">
        <v>469</v>
      </c>
      <c r="E76" s="111">
        <v>9</v>
      </c>
      <c r="F76" s="6" t="s">
        <v>516</v>
      </c>
      <c r="G76" s="7" t="s">
        <v>316</v>
      </c>
      <c r="H76" s="25">
        <v>4</v>
      </c>
      <c r="I76" s="131">
        <v>3.4409999999999998</v>
      </c>
      <c r="J76" s="9">
        <f t="shared" si="10"/>
        <v>0.13975000000000004</v>
      </c>
      <c r="K76" s="25">
        <v>3</v>
      </c>
      <c r="L76" s="9">
        <f t="shared" si="11"/>
        <v>0.25</v>
      </c>
      <c r="M76" s="22">
        <v>1</v>
      </c>
      <c r="N76" s="22">
        <v>1</v>
      </c>
      <c r="O76" s="9">
        <f t="shared" si="12"/>
        <v>0</v>
      </c>
      <c r="P76" s="127">
        <v>1</v>
      </c>
      <c r="Q76" s="9">
        <f t="shared" si="13"/>
        <v>0</v>
      </c>
      <c r="R76" s="5" t="s">
        <v>517</v>
      </c>
      <c r="S76" s="11" t="s">
        <v>575</v>
      </c>
      <c r="T76" s="11" t="str">
        <f t="shared" si="14"/>
        <v>総量目標達成</v>
      </c>
      <c r="U76" s="11" t="str">
        <f t="shared" si="15"/>
        <v>原単位目標達成</v>
      </c>
      <c r="V76" s="11" t="str" cm="1">
        <f t="array" ref="V76">_xlfn.IFS(S76="温室効果ガス排出量",T76,S76="原単位排出量",U76,S76="両方",IF(T76="未達成",U76,T76))</f>
        <v>総量目標達成</v>
      </c>
      <c r="W76" s="11" t="str">
        <f>VLOOKUP(E76,テーブル1[[　]:[大分類]],3)</f>
        <v>製造業</v>
      </c>
    </row>
    <row r="77" spans="1:23" ht="60.75" customHeight="1" x14ac:dyDescent="0.15">
      <c r="A77" s="3" t="str">
        <f t="shared" si="7"/>
        <v>未達成</v>
      </c>
      <c r="B77" s="4">
        <v>75</v>
      </c>
      <c r="C77" s="5" t="s">
        <v>249</v>
      </c>
      <c r="D77" s="5" t="s">
        <v>446</v>
      </c>
      <c r="E77" s="111">
        <v>9</v>
      </c>
      <c r="F77" s="6" t="s">
        <v>447</v>
      </c>
      <c r="G77" s="7" t="s">
        <v>531</v>
      </c>
      <c r="H77" s="25">
        <v>3818</v>
      </c>
      <c r="I77" s="18">
        <v>3703</v>
      </c>
      <c r="J77" s="9">
        <f t="shared" si="10"/>
        <v>3.0120481927710885E-2</v>
      </c>
      <c r="K77" s="25">
        <v>4632</v>
      </c>
      <c r="L77" s="9">
        <f t="shared" si="11"/>
        <v>-0.21320062860136191</v>
      </c>
      <c r="M77" s="22">
        <v>95.7</v>
      </c>
      <c r="N77" s="22">
        <v>92.8</v>
      </c>
      <c r="O77" s="9">
        <f t="shared" si="12"/>
        <v>3.0303030303030387E-2</v>
      </c>
      <c r="P77" s="127">
        <v>109.1</v>
      </c>
      <c r="Q77" s="9">
        <f t="shared" si="13"/>
        <v>-0.14002089864158829</v>
      </c>
      <c r="R77" s="5" t="s">
        <v>448</v>
      </c>
      <c r="S77" s="11" t="s">
        <v>98</v>
      </c>
      <c r="T77" s="11" t="str">
        <f t="shared" si="14"/>
        <v>未達成</v>
      </c>
      <c r="U77" s="11" t="str">
        <f t="shared" si="15"/>
        <v>未達成</v>
      </c>
      <c r="V77" s="11" t="str" cm="1">
        <f t="array" ref="V77">_xlfn.IFS(S77="温室効果ガス排出量",T77,S77="原単位排出量",U77,S77="両方",IF(T77="未達成",U77,T77))</f>
        <v>未達成</v>
      </c>
      <c r="W77" s="11" t="str">
        <f>VLOOKUP(E77,テーブル1[[　]:[大分類]],3)</f>
        <v>製造業</v>
      </c>
    </row>
    <row r="78" spans="1:23" ht="146.25" customHeight="1" x14ac:dyDescent="0.15">
      <c r="A78" s="3" t="str">
        <f t="shared" si="7"/>
        <v>未達成</v>
      </c>
      <c r="B78" s="4">
        <v>76</v>
      </c>
      <c r="C78" s="5" t="s">
        <v>250</v>
      </c>
      <c r="D78" s="5" t="s">
        <v>449</v>
      </c>
      <c r="E78" s="109">
        <v>86</v>
      </c>
      <c r="F78" s="6" t="s">
        <v>450</v>
      </c>
      <c r="G78" s="7" t="s">
        <v>316</v>
      </c>
      <c r="H78" s="18">
        <v>6786.4</v>
      </c>
      <c r="I78" s="18">
        <v>6582.8</v>
      </c>
      <c r="J78" s="9">
        <f t="shared" si="10"/>
        <v>3.0001178828244601E-2</v>
      </c>
      <c r="K78" s="18">
        <v>6708.6</v>
      </c>
      <c r="L78" s="9">
        <f t="shared" si="11"/>
        <v>1.1464104679948073E-2</v>
      </c>
      <c r="M78" s="12" t="s">
        <v>604</v>
      </c>
      <c r="N78" s="12" t="s">
        <v>604</v>
      </c>
      <c r="O78" s="9" t="str">
        <f t="shared" si="12"/>
        <v>-</v>
      </c>
      <c r="P78" s="127" t="s">
        <v>604</v>
      </c>
      <c r="Q78" s="9" t="str">
        <f t="shared" si="13"/>
        <v>-</v>
      </c>
      <c r="R78" s="5" t="s">
        <v>451</v>
      </c>
      <c r="S78" s="11" t="s">
        <v>605</v>
      </c>
      <c r="T78" s="11" t="str">
        <f t="shared" si="14"/>
        <v>未達成</v>
      </c>
      <c r="U78" s="11" t="str">
        <f t="shared" si="15"/>
        <v>原単位目標達成</v>
      </c>
      <c r="V78" s="11" t="str" cm="1">
        <f t="array" ref="V78">_xlfn.IFS(S78="温室効果ガス排出量",T78,S78="原単位排出量",U78,S78="両方",IF(T78="未達成",U78,T78))</f>
        <v>未達成</v>
      </c>
      <c r="W78" s="11" t="str">
        <f>VLOOKUP(E78,テーブル1[[　]:[大分類]],3)</f>
        <v>複合サービス事業</v>
      </c>
    </row>
    <row r="79" spans="1:23" ht="61.5" customHeight="1" x14ac:dyDescent="0.15">
      <c r="A79" s="3" t="str">
        <f t="shared" si="7"/>
        <v>未達成</v>
      </c>
      <c r="B79" s="4">
        <v>77</v>
      </c>
      <c r="C79" s="5" t="s">
        <v>251</v>
      </c>
      <c r="D79" s="5" t="s">
        <v>52</v>
      </c>
      <c r="E79" s="111">
        <v>75</v>
      </c>
      <c r="F79" s="6" t="s">
        <v>452</v>
      </c>
      <c r="G79" s="7" t="s">
        <v>531</v>
      </c>
      <c r="H79" s="18">
        <v>2042</v>
      </c>
      <c r="I79" s="18">
        <v>1981</v>
      </c>
      <c r="J79" s="9">
        <f t="shared" si="10"/>
        <v>2.9872673849167475E-2</v>
      </c>
      <c r="K79" s="113">
        <v>2396</v>
      </c>
      <c r="L79" s="9">
        <f t="shared" si="11"/>
        <v>-0.1733594515181196</v>
      </c>
      <c r="M79" s="112">
        <v>0.81100000000000005</v>
      </c>
      <c r="N79" s="22">
        <v>0.6522</v>
      </c>
      <c r="O79" s="9">
        <f t="shared" si="12"/>
        <v>0.19580764488286073</v>
      </c>
      <c r="P79" s="127">
        <v>0.96109999999999995</v>
      </c>
      <c r="Q79" s="9">
        <f t="shared" si="13"/>
        <v>-0.18508014796547467</v>
      </c>
      <c r="R79" s="5" t="s">
        <v>453</v>
      </c>
      <c r="S79" s="11" t="s">
        <v>575</v>
      </c>
      <c r="T79" s="11" t="str">
        <f t="shared" si="14"/>
        <v>未達成</v>
      </c>
      <c r="U79" s="11" t="str">
        <f t="shared" si="15"/>
        <v>未達成</v>
      </c>
      <c r="V79" s="11" t="str" cm="1">
        <f t="array" ref="V79">_xlfn.IFS(S79="温室効果ガス排出量",T79,S79="原単位排出量",U79,S79="両方",IF(T79="未達成",U79,T79))</f>
        <v>未達成</v>
      </c>
      <c r="W79" s="11" t="str">
        <f>VLOOKUP(E79,テーブル1[[　]:[大分類]],3)</f>
        <v>宿泊業、飲食サービス業</v>
      </c>
    </row>
    <row r="80" spans="1:23" ht="61.5" customHeight="1" x14ac:dyDescent="0.15">
      <c r="A80" s="3" t="str">
        <f t="shared" ref="A80:A111" si="16">V80</f>
        <v>総量目標達成</v>
      </c>
      <c r="B80" s="4">
        <v>78</v>
      </c>
      <c r="C80" s="249" t="s">
        <v>252</v>
      </c>
      <c r="D80" s="5" t="s">
        <v>53</v>
      </c>
      <c r="E80" s="111">
        <v>80</v>
      </c>
      <c r="F80" s="6" t="s">
        <v>454</v>
      </c>
      <c r="G80" s="7" t="s">
        <v>531</v>
      </c>
      <c r="H80" s="25">
        <v>19562</v>
      </c>
      <c r="I80" s="18">
        <v>18975</v>
      </c>
      <c r="J80" s="9">
        <f t="shared" si="10"/>
        <v>3.0007156732440476E-2</v>
      </c>
      <c r="K80" s="25">
        <v>18471</v>
      </c>
      <c r="L80" s="9">
        <f t="shared" si="11"/>
        <v>5.5771393518045165E-2</v>
      </c>
      <c r="M80" s="112" t="s">
        <v>604</v>
      </c>
      <c r="N80" s="22" t="s">
        <v>604</v>
      </c>
      <c r="O80" s="9" t="str">
        <f t="shared" si="12"/>
        <v>-</v>
      </c>
      <c r="P80" s="127" t="s">
        <v>604</v>
      </c>
      <c r="Q80" s="9" t="str">
        <f t="shared" si="13"/>
        <v>-</v>
      </c>
      <c r="R80" s="5" t="s">
        <v>455</v>
      </c>
      <c r="S80" s="11" t="s">
        <v>605</v>
      </c>
      <c r="T80" s="11" t="str">
        <f t="shared" si="14"/>
        <v>総量目標達成</v>
      </c>
      <c r="U80" s="11" t="str">
        <f t="shared" si="15"/>
        <v>原単位目標達成</v>
      </c>
      <c r="V80" s="11" t="str" cm="1">
        <f t="array" ref="V80">_xlfn.IFS(S80="温室効果ガス排出量",T80,S80="原単位排出量",U80,S80="両方",IF(T80="未達成",U80,T80))</f>
        <v>総量目標達成</v>
      </c>
      <c r="W80" s="11" t="str">
        <f>VLOOKUP(E80,テーブル1[[　]:[大分類]],3)</f>
        <v>生活関連サービス業、娯楽業</v>
      </c>
    </row>
    <row r="81" spans="1:23" ht="61.5" customHeight="1" x14ac:dyDescent="0.15">
      <c r="A81" s="3" t="str">
        <f t="shared" si="16"/>
        <v>原単位目標達成</v>
      </c>
      <c r="B81" s="4">
        <v>79</v>
      </c>
      <c r="C81" s="248" t="s">
        <v>253</v>
      </c>
      <c r="D81" s="5" t="s">
        <v>54</v>
      </c>
      <c r="E81" s="111">
        <v>35</v>
      </c>
      <c r="F81" s="6" t="s">
        <v>456</v>
      </c>
      <c r="G81" s="7" t="s">
        <v>531</v>
      </c>
      <c r="H81" s="18">
        <v>8741</v>
      </c>
      <c r="I81" s="18">
        <v>8592</v>
      </c>
      <c r="J81" s="9">
        <f t="shared" si="10"/>
        <v>1.704610456469513E-2</v>
      </c>
      <c r="K81" s="137">
        <v>9844</v>
      </c>
      <c r="L81" s="9">
        <f t="shared" si="11"/>
        <v>-0.12618693513328005</v>
      </c>
      <c r="M81" s="112">
        <v>5.8999999999999997E-2</v>
      </c>
      <c r="N81" s="114">
        <v>5.8000000000000003E-2</v>
      </c>
      <c r="O81" s="9">
        <f t="shared" si="12"/>
        <v>1.6949152542372725E-2</v>
      </c>
      <c r="P81" s="127">
        <v>5.6000000000000001E-2</v>
      </c>
      <c r="Q81" s="9">
        <f t="shared" si="13"/>
        <v>5.084745762711862E-2</v>
      </c>
      <c r="R81" s="5" t="s">
        <v>773</v>
      </c>
      <c r="S81" s="11" t="s">
        <v>98</v>
      </c>
      <c r="T81" s="11" t="str">
        <f t="shared" si="14"/>
        <v>未達成</v>
      </c>
      <c r="U81" s="11" t="str">
        <f t="shared" si="15"/>
        <v>原単位目標達成</v>
      </c>
      <c r="V81" s="11" t="str" cm="1">
        <f t="array" ref="V81">_xlfn.IFS(S81="温室効果ガス排出量",T81,S81="原単位排出量",U81,S81="両方",IF(T81="未達成",U81,T81))</f>
        <v>原単位目標達成</v>
      </c>
      <c r="W81" s="11" t="str">
        <f>VLOOKUP(E81,テーブル1[[　]:[大分類]],3)</f>
        <v>電気・ガス・熱供給・水道業</v>
      </c>
    </row>
    <row r="82" spans="1:23" ht="61.5" customHeight="1" x14ac:dyDescent="0.15">
      <c r="A82" s="3" t="str">
        <f t="shared" si="16"/>
        <v>総量目標達成</v>
      </c>
      <c r="B82" s="4">
        <v>80</v>
      </c>
      <c r="C82" s="249" t="s">
        <v>254</v>
      </c>
      <c r="D82" s="5" t="s">
        <v>306</v>
      </c>
      <c r="E82" s="111">
        <v>11</v>
      </c>
      <c r="F82" s="6" t="s">
        <v>615</v>
      </c>
      <c r="G82" s="7" t="s">
        <v>531</v>
      </c>
      <c r="H82" s="18">
        <v>4715.8999999999996</v>
      </c>
      <c r="I82" s="18">
        <v>4668.7</v>
      </c>
      <c r="J82" s="9">
        <f t="shared" si="10"/>
        <v>1.0008693992663131E-2</v>
      </c>
      <c r="K82" s="110">
        <v>3027.2</v>
      </c>
      <c r="L82" s="9">
        <f t="shared" si="11"/>
        <v>0.35808647341970778</v>
      </c>
      <c r="M82" s="136">
        <v>9.0969999999999995</v>
      </c>
      <c r="N82" s="138">
        <v>9.0060000000000002</v>
      </c>
      <c r="O82" s="9">
        <f t="shared" si="12"/>
        <v>1.0003297790480259E-2</v>
      </c>
      <c r="P82" s="127">
        <v>10.961</v>
      </c>
      <c r="Q82" s="9">
        <f t="shared" si="13"/>
        <v>-0.20490271518082892</v>
      </c>
      <c r="R82" s="5" t="s">
        <v>542</v>
      </c>
      <c r="S82" s="11" t="s">
        <v>575</v>
      </c>
      <c r="T82" s="11" t="str">
        <f t="shared" si="14"/>
        <v>総量目標達成</v>
      </c>
      <c r="U82" s="11" t="str">
        <f t="shared" si="15"/>
        <v>未達成</v>
      </c>
      <c r="V82" s="11" t="str" cm="1">
        <f t="array" ref="V82">_xlfn.IFS(S82="温室効果ガス排出量",T82,S82="原単位排出量",U82,S82="両方",IF(T82="未達成",U82,T82))</f>
        <v>総量目標達成</v>
      </c>
      <c r="W82" s="11" t="str">
        <f>VLOOKUP(E82,テーブル1[[　]:[大分類]],3)</f>
        <v>製造業</v>
      </c>
    </row>
    <row r="83" spans="1:23" ht="61.5" customHeight="1" x14ac:dyDescent="0.15">
      <c r="A83" s="3" t="str">
        <f t="shared" si="16"/>
        <v>原単位目標達成</v>
      </c>
      <c r="B83" s="4">
        <v>81</v>
      </c>
      <c r="C83" s="248" t="s">
        <v>55</v>
      </c>
      <c r="D83" s="5" t="s">
        <v>56</v>
      </c>
      <c r="E83" s="111">
        <v>98</v>
      </c>
      <c r="F83" s="6" t="s">
        <v>457</v>
      </c>
      <c r="G83" s="7" t="s">
        <v>488</v>
      </c>
      <c r="H83" s="18">
        <v>9321</v>
      </c>
      <c r="I83" s="18">
        <v>9044</v>
      </c>
      <c r="J83" s="9">
        <f t="shared" si="10"/>
        <v>2.9717841433322567E-2</v>
      </c>
      <c r="K83" s="110">
        <v>7731</v>
      </c>
      <c r="L83" s="9">
        <f t="shared" si="11"/>
        <v>0.17058255551979407</v>
      </c>
      <c r="M83" s="124">
        <v>0.53190000000000004</v>
      </c>
      <c r="N83" s="119">
        <v>0.5161</v>
      </c>
      <c r="O83" s="9">
        <f t="shared" si="12"/>
        <v>2.9704831735288706E-2</v>
      </c>
      <c r="P83" s="127">
        <v>0.4864</v>
      </c>
      <c r="Q83" s="9">
        <f t="shared" si="13"/>
        <v>8.5542395187065301E-2</v>
      </c>
      <c r="R83" s="5" t="s">
        <v>458</v>
      </c>
      <c r="S83" s="11" t="s">
        <v>98</v>
      </c>
      <c r="T83" s="11" t="str">
        <f t="shared" si="14"/>
        <v>総量目標達成</v>
      </c>
      <c r="U83" s="11" t="str">
        <f t="shared" si="15"/>
        <v>原単位目標達成</v>
      </c>
      <c r="V83" s="11" t="str" cm="1">
        <f t="array" ref="V83">_xlfn.IFS(S83="温室効果ガス排出量",T83,S83="原単位排出量",U83,S83="両方",IF(T83="未達成",U83,T83))</f>
        <v>原単位目標達成</v>
      </c>
      <c r="W83" s="11" t="str">
        <f>VLOOKUP(E83,テーブル1[[　]:[大分類]],3)</f>
        <v>公務（他に分類されるものを除く）</v>
      </c>
    </row>
    <row r="84" spans="1:23" ht="60.75" customHeight="1" x14ac:dyDescent="0.15">
      <c r="A84" s="3" t="str">
        <f t="shared" si="16"/>
        <v>未達成</v>
      </c>
      <c r="B84" s="4">
        <v>82</v>
      </c>
      <c r="C84" s="5" t="s">
        <v>255</v>
      </c>
      <c r="D84" s="5" t="s">
        <v>57</v>
      </c>
      <c r="E84" s="111">
        <v>56</v>
      </c>
      <c r="F84" s="6" t="s">
        <v>459</v>
      </c>
      <c r="G84" s="7" t="s">
        <v>536</v>
      </c>
      <c r="H84" s="25">
        <v>5564</v>
      </c>
      <c r="I84" s="18">
        <v>5397</v>
      </c>
      <c r="J84" s="9">
        <f t="shared" si="10"/>
        <v>3.0014378145219234E-2</v>
      </c>
      <c r="K84" s="25">
        <v>5733</v>
      </c>
      <c r="L84" s="9">
        <f t="shared" si="11"/>
        <v>-3.0373831775700966E-2</v>
      </c>
      <c r="M84" s="136" t="s">
        <v>604</v>
      </c>
      <c r="N84" s="139" t="s">
        <v>604</v>
      </c>
      <c r="O84" s="9" t="str">
        <f t="shared" si="12"/>
        <v>-</v>
      </c>
      <c r="P84" s="127" t="s">
        <v>604</v>
      </c>
      <c r="Q84" s="9" t="str">
        <f t="shared" si="13"/>
        <v>-</v>
      </c>
      <c r="R84" s="5" t="s">
        <v>502</v>
      </c>
      <c r="S84" s="11" t="s">
        <v>605</v>
      </c>
      <c r="T84" s="11" t="str">
        <f t="shared" si="14"/>
        <v>未達成</v>
      </c>
      <c r="U84" s="11" t="str">
        <f t="shared" si="15"/>
        <v>原単位目標達成</v>
      </c>
      <c r="V84" s="11" t="str" cm="1">
        <f t="array" ref="V84">_xlfn.IFS(S84="温室効果ガス排出量",T84,S84="原単位排出量",U84,S84="両方",IF(T84="未達成",U84,T84))</f>
        <v>未達成</v>
      </c>
      <c r="W84" s="11" t="str">
        <f>VLOOKUP(E84,テーブル1[[　]:[大分類]],3)</f>
        <v>卸売業、小売業</v>
      </c>
    </row>
    <row r="85" spans="1:23" ht="61.5" customHeight="1" x14ac:dyDescent="0.15">
      <c r="A85" s="3" t="str">
        <f t="shared" si="16"/>
        <v>原単位目標達成</v>
      </c>
      <c r="B85" s="4">
        <v>83</v>
      </c>
      <c r="C85" s="248" t="s">
        <v>256</v>
      </c>
      <c r="D85" s="5" t="s">
        <v>307</v>
      </c>
      <c r="E85" s="111">
        <v>31</v>
      </c>
      <c r="F85" s="6" t="s">
        <v>460</v>
      </c>
      <c r="G85" s="7" t="s">
        <v>531</v>
      </c>
      <c r="H85" s="25" t="s">
        <v>604</v>
      </c>
      <c r="I85" s="25" t="s">
        <v>604</v>
      </c>
      <c r="J85" s="9" t="str">
        <f t="shared" si="10"/>
        <v>-</v>
      </c>
      <c r="K85" s="25" t="s">
        <v>604</v>
      </c>
      <c r="L85" s="9" t="str">
        <f t="shared" si="11"/>
        <v>-</v>
      </c>
      <c r="M85" s="22">
        <v>4.048</v>
      </c>
      <c r="N85" s="119">
        <v>3.927</v>
      </c>
      <c r="O85" s="9">
        <f t="shared" si="12"/>
        <v>2.9891304347826053E-2</v>
      </c>
      <c r="P85" s="127">
        <v>3.911</v>
      </c>
      <c r="Q85" s="9">
        <f t="shared" si="13"/>
        <v>3.3843873517786616E-2</v>
      </c>
      <c r="R85" s="5" t="s">
        <v>616</v>
      </c>
      <c r="S85" s="11" t="s">
        <v>98</v>
      </c>
      <c r="T85" s="11" t="str">
        <f t="shared" si="14"/>
        <v>総量目標達成</v>
      </c>
      <c r="U85" s="11" t="str">
        <f t="shared" si="15"/>
        <v>原単位目標達成</v>
      </c>
      <c r="V85" s="11" t="str" cm="1">
        <f t="array" ref="V85">_xlfn.IFS(S85="温室効果ガス排出量",T85,S85="原単位排出量",U85,S85="両方",IF(T85="未達成",U85,T85))</f>
        <v>原単位目標達成</v>
      </c>
      <c r="W85" s="11" t="str">
        <f>VLOOKUP(E85,テーブル1[[　]:[大分類]],3)</f>
        <v>製造業</v>
      </c>
    </row>
    <row r="86" spans="1:23" ht="98.25" customHeight="1" x14ac:dyDescent="0.15">
      <c r="A86" s="3" t="str">
        <f t="shared" si="16"/>
        <v>原単位目標達成</v>
      </c>
      <c r="B86" s="4">
        <v>84</v>
      </c>
      <c r="C86" s="248" t="s">
        <v>257</v>
      </c>
      <c r="D86" s="5" t="s">
        <v>461</v>
      </c>
      <c r="E86" s="111">
        <v>29</v>
      </c>
      <c r="F86" s="6" t="s">
        <v>462</v>
      </c>
      <c r="G86" s="7" t="s">
        <v>531</v>
      </c>
      <c r="H86" s="25">
        <v>3098</v>
      </c>
      <c r="I86" s="18">
        <v>3342</v>
      </c>
      <c r="J86" s="9">
        <f t="shared" si="10"/>
        <v>-7.8760490639121938E-2</v>
      </c>
      <c r="K86" s="25">
        <v>2843</v>
      </c>
      <c r="L86" s="9">
        <f t="shared" si="11"/>
        <v>8.2311168495803777E-2</v>
      </c>
      <c r="M86" s="22">
        <v>11.43</v>
      </c>
      <c r="N86" s="22">
        <v>11.09</v>
      </c>
      <c r="O86" s="9">
        <f t="shared" si="12"/>
        <v>2.9746281714785661E-2</v>
      </c>
      <c r="P86" s="127">
        <v>10.29</v>
      </c>
      <c r="Q86" s="9">
        <f t="shared" si="13"/>
        <v>9.9737532808399032E-2</v>
      </c>
      <c r="R86" s="5" t="s">
        <v>617</v>
      </c>
      <c r="S86" s="11" t="s">
        <v>98</v>
      </c>
      <c r="T86" s="11" t="str">
        <f t="shared" si="14"/>
        <v>総量目標達成</v>
      </c>
      <c r="U86" s="11" t="str">
        <f t="shared" si="15"/>
        <v>原単位目標達成</v>
      </c>
      <c r="V86" s="11" t="str" cm="1">
        <f t="array" ref="V86">_xlfn.IFS(S86="温室効果ガス排出量",T86,S86="原単位排出量",U86,S86="両方",IF(T86="未達成",U86,T86))</f>
        <v>原単位目標達成</v>
      </c>
      <c r="W86" s="11" t="str">
        <f>VLOOKUP(E86,テーブル1[[　]:[大分類]],3)</f>
        <v>製造業</v>
      </c>
    </row>
    <row r="87" spans="1:23" ht="61.5" customHeight="1" x14ac:dyDescent="0.15">
      <c r="A87" s="3" t="str">
        <f t="shared" si="16"/>
        <v>未達成</v>
      </c>
      <c r="B87" s="4">
        <v>85</v>
      </c>
      <c r="C87" s="5" t="s">
        <v>258</v>
      </c>
      <c r="D87" s="5" t="s">
        <v>334</v>
      </c>
      <c r="E87" s="109">
        <v>32</v>
      </c>
      <c r="F87" s="6" t="s">
        <v>335</v>
      </c>
      <c r="G87" s="7" t="s">
        <v>531</v>
      </c>
      <c r="H87" s="25">
        <v>1774</v>
      </c>
      <c r="I87" s="18" t="s">
        <v>545</v>
      </c>
      <c r="J87" s="9" t="str">
        <f t="shared" si="10"/>
        <v>-</v>
      </c>
      <c r="K87" s="25">
        <v>2686</v>
      </c>
      <c r="L87" s="9">
        <f t="shared" si="11"/>
        <v>-0.51409244644870356</v>
      </c>
      <c r="M87" s="22">
        <v>75.599999999999994</v>
      </c>
      <c r="N87" s="140">
        <v>73.3</v>
      </c>
      <c r="O87" s="9">
        <f t="shared" si="12"/>
        <v>3.0423280423280352E-2</v>
      </c>
      <c r="P87" s="127">
        <v>131.80000000000001</v>
      </c>
      <c r="Q87" s="9">
        <f t="shared" si="13"/>
        <v>-0.74338624338624371</v>
      </c>
      <c r="R87" s="126" t="s">
        <v>336</v>
      </c>
      <c r="S87" s="11" t="s">
        <v>546</v>
      </c>
      <c r="T87" s="11" t="str">
        <f t="shared" si="14"/>
        <v>未達成</v>
      </c>
      <c r="U87" s="11" t="str">
        <f t="shared" si="15"/>
        <v>未達成</v>
      </c>
      <c r="V87" s="11" t="str" cm="1">
        <f t="array" ref="V87">_xlfn.IFS(S87="温室効果ガス排出量",T87,S87="原単位排出量",U87,S87="両方",IF(T87="未達成",U87,T87))</f>
        <v>未達成</v>
      </c>
      <c r="W87" s="11" t="str">
        <f>VLOOKUP(E87,テーブル1[[　]:[大分類]],3)</f>
        <v>製造業</v>
      </c>
    </row>
    <row r="88" spans="1:23" ht="61.5" customHeight="1" x14ac:dyDescent="0.15">
      <c r="A88" s="3" t="str">
        <f t="shared" si="16"/>
        <v>総量目標達成</v>
      </c>
      <c r="B88" s="4">
        <v>86</v>
      </c>
      <c r="C88" s="249" t="s">
        <v>259</v>
      </c>
      <c r="D88" s="5" t="s">
        <v>345</v>
      </c>
      <c r="E88" s="111">
        <v>28</v>
      </c>
      <c r="F88" s="6" t="s">
        <v>346</v>
      </c>
      <c r="G88" s="7" t="s">
        <v>531</v>
      </c>
      <c r="H88" s="25">
        <v>2541</v>
      </c>
      <c r="I88" s="25">
        <v>0</v>
      </c>
      <c r="J88" s="9">
        <f t="shared" si="10"/>
        <v>1</v>
      </c>
      <c r="K88" s="25">
        <v>0</v>
      </c>
      <c r="L88" s="9">
        <f t="shared" si="11"/>
        <v>1</v>
      </c>
      <c r="M88" s="22" t="s">
        <v>545</v>
      </c>
      <c r="N88" s="22" t="s">
        <v>545</v>
      </c>
      <c r="O88" s="9" t="str">
        <f t="shared" si="12"/>
        <v>-</v>
      </c>
      <c r="P88" s="127" t="s">
        <v>545</v>
      </c>
      <c r="Q88" s="9" t="str">
        <f t="shared" si="13"/>
        <v>-</v>
      </c>
      <c r="R88" s="5" t="s">
        <v>347</v>
      </c>
      <c r="S88" s="11" t="s">
        <v>533</v>
      </c>
      <c r="T88" s="11" t="str">
        <f t="shared" si="14"/>
        <v>総量目標達成</v>
      </c>
      <c r="U88" s="11" t="str">
        <f t="shared" si="15"/>
        <v>原単位目標達成</v>
      </c>
      <c r="V88" s="11" t="str" cm="1">
        <f t="array" ref="V88">_xlfn.IFS(S88="温室効果ガス排出量",T88,S88="原単位排出量",U88,S88="両方",IF(T88="未達成",U88,T88))</f>
        <v>総量目標達成</v>
      </c>
      <c r="W88" s="11" t="str">
        <f>VLOOKUP(E88,テーブル1[[　]:[大分類]],3)</f>
        <v>製造業</v>
      </c>
    </row>
    <row r="89" spans="1:23" ht="117.75" customHeight="1" x14ac:dyDescent="0.15">
      <c r="A89" s="3" t="str">
        <f t="shared" si="16"/>
        <v>未達成</v>
      </c>
      <c r="B89" s="4">
        <v>87</v>
      </c>
      <c r="C89" s="108" t="s">
        <v>58</v>
      </c>
      <c r="D89" s="108" t="s">
        <v>463</v>
      </c>
      <c r="E89" s="120">
        <v>58</v>
      </c>
      <c r="F89" s="121" t="s">
        <v>464</v>
      </c>
      <c r="G89" s="7" t="s">
        <v>531</v>
      </c>
      <c r="H89" s="122">
        <v>2816</v>
      </c>
      <c r="I89" s="122">
        <v>2816</v>
      </c>
      <c r="J89" s="9">
        <f t="shared" si="10"/>
        <v>0</v>
      </c>
      <c r="K89" s="122">
        <v>2966</v>
      </c>
      <c r="L89" s="9">
        <f t="shared" si="11"/>
        <v>-5.3267045454545414E-2</v>
      </c>
      <c r="M89" s="141">
        <v>4.7100000000000003E-2</v>
      </c>
      <c r="N89" s="141">
        <v>4.5699999999999998E-2</v>
      </c>
      <c r="O89" s="9">
        <f t="shared" si="12"/>
        <v>2.9723991507431102E-2</v>
      </c>
      <c r="P89" s="142">
        <v>4.9799999999999997E-2</v>
      </c>
      <c r="Q89" s="9">
        <f t="shared" si="13"/>
        <v>-5.7324840764330975E-2</v>
      </c>
      <c r="R89" s="157" t="s">
        <v>597</v>
      </c>
      <c r="S89" s="11" t="s">
        <v>98</v>
      </c>
      <c r="T89" s="11" t="str">
        <f t="shared" si="14"/>
        <v>未達成</v>
      </c>
      <c r="U89" s="11" t="str">
        <f t="shared" si="15"/>
        <v>未達成</v>
      </c>
      <c r="V89" s="11" t="str" cm="1">
        <f t="array" ref="V89">_xlfn.IFS(S89="温室効果ガス排出量",T89,S89="原単位排出量",U89,S89="両方",IF(T89="未達成",U89,T89))</f>
        <v>未達成</v>
      </c>
      <c r="W89" s="11" t="str">
        <f>VLOOKUP(E89,テーブル1[[　]:[大分類]],3)</f>
        <v>卸売業、小売業</v>
      </c>
    </row>
    <row r="90" spans="1:23" ht="53.25" customHeight="1" x14ac:dyDescent="0.15">
      <c r="A90" s="3" t="str">
        <f t="shared" si="16"/>
        <v>未達成</v>
      </c>
      <c r="B90" s="4">
        <v>88</v>
      </c>
      <c r="C90" s="5" t="s">
        <v>59</v>
      </c>
      <c r="D90" s="5" t="s">
        <v>60</v>
      </c>
      <c r="E90" s="193">
        <v>97</v>
      </c>
      <c r="F90" s="6" t="s">
        <v>465</v>
      </c>
      <c r="G90" s="7" t="s">
        <v>531</v>
      </c>
      <c r="H90" s="18">
        <v>3855</v>
      </c>
      <c r="I90" s="18">
        <v>3739</v>
      </c>
      <c r="J90" s="9">
        <f t="shared" si="10"/>
        <v>3.0090791180285348E-2</v>
      </c>
      <c r="K90" s="113">
        <v>5053</v>
      </c>
      <c r="L90" s="9">
        <f t="shared" si="11"/>
        <v>-0.31076523994811933</v>
      </c>
      <c r="M90" s="22" t="s">
        <v>604</v>
      </c>
      <c r="N90" s="22" t="s">
        <v>604</v>
      </c>
      <c r="O90" s="9" t="str">
        <f t="shared" si="12"/>
        <v>-</v>
      </c>
      <c r="P90" s="127" t="s">
        <v>604</v>
      </c>
      <c r="Q90" s="9" t="str">
        <f t="shared" si="13"/>
        <v>-</v>
      </c>
      <c r="R90" s="5" t="s">
        <v>466</v>
      </c>
      <c r="S90" s="11" t="s">
        <v>605</v>
      </c>
      <c r="T90" s="11" t="str">
        <f t="shared" si="14"/>
        <v>未達成</v>
      </c>
      <c r="U90" s="11" t="str">
        <f t="shared" si="15"/>
        <v>原単位目標達成</v>
      </c>
      <c r="V90" s="11" t="str" cm="1">
        <f t="array" ref="V90">_xlfn.IFS(S90="温室効果ガス排出量",T90,S90="原単位排出量",U90,S90="両方",IF(T90="未達成",U90,T90))</f>
        <v>未達成</v>
      </c>
      <c r="W90" s="11" t="str">
        <f>VLOOKUP(E90,テーブル1[[　]:[大分類]],3)</f>
        <v>公務（他に分類されるものを除く）</v>
      </c>
    </row>
    <row r="91" spans="1:23" ht="39.75" customHeight="1" x14ac:dyDescent="0.15">
      <c r="A91" s="3" t="str">
        <f t="shared" si="16"/>
        <v>原単位目標達成</v>
      </c>
      <c r="B91" s="4">
        <v>89</v>
      </c>
      <c r="C91" s="248" t="s">
        <v>260</v>
      </c>
      <c r="D91" s="5" t="s">
        <v>541</v>
      </c>
      <c r="E91" s="193">
        <v>28</v>
      </c>
      <c r="F91" s="6" t="s">
        <v>467</v>
      </c>
      <c r="G91" s="7" t="s">
        <v>531</v>
      </c>
      <c r="H91" s="18" t="s">
        <v>604</v>
      </c>
      <c r="I91" s="18" t="s">
        <v>604</v>
      </c>
      <c r="J91" s="9" t="str">
        <f t="shared" si="10"/>
        <v>-</v>
      </c>
      <c r="K91" s="22" t="s">
        <v>604</v>
      </c>
      <c r="L91" s="9" t="str">
        <f t="shared" si="11"/>
        <v>-</v>
      </c>
      <c r="M91" s="22">
        <v>0.81699999999999995</v>
      </c>
      <c r="N91" s="117">
        <v>0.80900000000000005</v>
      </c>
      <c r="O91" s="9">
        <f t="shared" si="12"/>
        <v>9.7919216646265017E-3</v>
      </c>
      <c r="P91" s="127">
        <v>0.115</v>
      </c>
      <c r="Q91" s="9">
        <f t="shared" si="13"/>
        <v>0.85924112607099146</v>
      </c>
      <c r="R91" s="5" t="s">
        <v>468</v>
      </c>
      <c r="S91" s="11" t="s">
        <v>98</v>
      </c>
      <c r="T91" s="11" t="str">
        <f t="shared" si="14"/>
        <v>総量目標達成</v>
      </c>
      <c r="U91" s="11" t="str">
        <f t="shared" si="15"/>
        <v>原単位目標達成</v>
      </c>
      <c r="V91" s="11" t="str" cm="1">
        <f t="array" ref="V91">_xlfn.IFS(S91="温室効果ガス排出量",T91,S91="原単位排出量",U91,S91="両方",IF(T91="未達成",U91,T91))</f>
        <v>原単位目標達成</v>
      </c>
      <c r="W91" s="11" t="str">
        <f>VLOOKUP(E91,テーブル1[[　]:[大分類]],3)</f>
        <v>製造業</v>
      </c>
    </row>
    <row r="92" spans="1:23" ht="61.5" customHeight="1" x14ac:dyDescent="0.15">
      <c r="A92" s="3" t="str">
        <f t="shared" si="16"/>
        <v>未達成</v>
      </c>
      <c r="B92" s="4">
        <v>90</v>
      </c>
      <c r="C92" s="5" t="s">
        <v>261</v>
      </c>
      <c r="D92" s="5" t="s">
        <v>470</v>
      </c>
      <c r="E92" s="111">
        <v>83</v>
      </c>
      <c r="F92" s="6" t="s">
        <v>471</v>
      </c>
      <c r="G92" s="7" t="s">
        <v>531</v>
      </c>
      <c r="H92" s="18">
        <v>2579</v>
      </c>
      <c r="I92" s="18">
        <v>2501</v>
      </c>
      <c r="J92" s="9">
        <f t="shared" si="10"/>
        <v>3.0244280728964679E-2</v>
      </c>
      <c r="K92" s="110">
        <v>2924</v>
      </c>
      <c r="L92" s="9">
        <f t="shared" si="11"/>
        <v>-0.13377278014734384</v>
      </c>
      <c r="M92" s="22" t="s">
        <v>604</v>
      </c>
      <c r="N92" s="22" t="s">
        <v>604</v>
      </c>
      <c r="O92" s="9" t="str">
        <f t="shared" si="12"/>
        <v>-</v>
      </c>
      <c r="P92" s="127" t="s">
        <v>604</v>
      </c>
      <c r="Q92" s="9" t="str">
        <f t="shared" si="13"/>
        <v>-</v>
      </c>
      <c r="R92" s="118"/>
      <c r="S92" s="11" t="s">
        <v>605</v>
      </c>
      <c r="T92" s="11" t="str">
        <f t="shared" si="14"/>
        <v>未達成</v>
      </c>
      <c r="U92" s="11" t="str">
        <f t="shared" si="15"/>
        <v>原単位目標達成</v>
      </c>
      <c r="V92" s="11" t="str" cm="1">
        <f t="array" ref="V92">_xlfn.IFS(S92="温室効果ガス排出量",T92,S92="原単位排出量",U92,S92="両方",IF(T92="未達成",U92,T92))</f>
        <v>未達成</v>
      </c>
      <c r="W92" s="11" t="str">
        <f>VLOOKUP(E92,テーブル1[[　]:[大分類]],3)</f>
        <v>医療、福祉</v>
      </c>
    </row>
    <row r="93" spans="1:23" ht="105" customHeight="1" x14ac:dyDescent="0.15">
      <c r="A93" s="3" t="str">
        <f t="shared" si="16"/>
        <v>未達成</v>
      </c>
      <c r="B93" s="4">
        <v>91</v>
      </c>
      <c r="C93" s="5" t="s">
        <v>262</v>
      </c>
      <c r="D93" s="5" t="s">
        <v>352</v>
      </c>
      <c r="E93" s="111">
        <v>83</v>
      </c>
      <c r="F93" s="6" t="s">
        <v>353</v>
      </c>
      <c r="G93" s="7" t="s">
        <v>531</v>
      </c>
      <c r="H93" s="25">
        <v>4011</v>
      </c>
      <c r="I93" s="18">
        <v>3891</v>
      </c>
      <c r="J93" s="9">
        <f t="shared" si="10"/>
        <v>2.9917726252804755E-2</v>
      </c>
      <c r="K93" s="25">
        <v>4239</v>
      </c>
      <c r="L93" s="9">
        <f t="shared" si="11"/>
        <v>-5.6843679880329123E-2</v>
      </c>
      <c r="M93" s="12">
        <v>1732</v>
      </c>
      <c r="N93" s="12">
        <v>1680</v>
      </c>
      <c r="O93" s="9">
        <f t="shared" si="12"/>
        <v>3.002309468822173E-2</v>
      </c>
      <c r="P93" s="12">
        <v>1847</v>
      </c>
      <c r="Q93" s="9">
        <f t="shared" si="13"/>
        <v>-6.6397228637413486E-2</v>
      </c>
      <c r="R93" s="5" t="s">
        <v>354</v>
      </c>
      <c r="S93" s="11" t="s">
        <v>546</v>
      </c>
      <c r="T93" s="11" t="str">
        <f t="shared" si="14"/>
        <v>未達成</v>
      </c>
      <c r="U93" s="11" t="str">
        <f t="shared" si="15"/>
        <v>未達成</v>
      </c>
      <c r="V93" s="11" t="str" cm="1">
        <f t="array" ref="V93">_xlfn.IFS(S93="温室効果ガス排出量",T93,S93="原単位排出量",U93,S93="両方",IF(T93="未達成",U93,T93))</f>
        <v>未達成</v>
      </c>
      <c r="W93" s="11" t="str">
        <f>VLOOKUP(E93,テーブル1[[　]:[大分類]],3)</f>
        <v>医療、福祉</v>
      </c>
    </row>
    <row r="94" spans="1:23" ht="60.75" customHeight="1" x14ac:dyDescent="0.15">
      <c r="A94" s="3" t="str">
        <f t="shared" si="16"/>
        <v>未達成</v>
      </c>
      <c r="B94" s="4">
        <v>92</v>
      </c>
      <c r="C94" s="5" t="s">
        <v>61</v>
      </c>
      <c r="D94" s="5" t="s">
        <v>342</v>
      </c>
      <c r="E94" s="111">
        <v>37</v>
      </c>
      <c r="F94" s="6" t="s">
        <v>343</v>
      </c>
      <c r="G94" s="7" t="s">
        <v>531</v>
      </c>
      <c r="H94" s="25">
        <v>4759</v>
      </c>
      <c r="I94" s="25">
        <v>5316</v>
      </c>
      <c r="J94" s="9">
        <f t="shared" si="10"/>
        <v>-0.11704139525110313</v>
      </c>
      <c r="K94" s="25">
        <v>6473.8</v>
      </c>
      <c r="L94" s="9">
        <f t="shared" si="11"/>
        <v>-0.36032779995797437</v>
      </c>
      <c r="M94" s="127">
        <v>100</v>
      </c>
      <c r="N94" s="22">
        <v>59.4</v>
      </c>
      <c r="O94" s="9">
        <f t="shared" si="12"/>
        <v>0.40600000000000003</v>
      </c>
      <c r="P94" s="127">
        <v>92.9</v>
      </c>
      <c r="Q94" s="9">
        <f t="shared" si="13"/>
        <v>7.0999999999999952E-2</v>
      </c>
      <c r="R94" s="5" t="s">
        <v>344</v>
      </c>
      <c r="S94" s="11" t="s">
        <v>546</v>
      </c>
      <c r="T94" s="11" t="str">
        <f t="shared" si="14"/>
        <v>未達成</v>
      </c>
      <c r="U94" s="11" t="str">
        <f t="shared" si="15"/>
        <v>未達成</v>
      </c>
      <c r="V94" s="11" t="str" cm="1">
        <f t="array" ref="V94">_xlfn.IFS(S94="温室効果ガス排出量",T94,S94="原単位排出量",U94,S94="両方",IF(T94="未達成",U94,T94))</f>
        <v>未達成</v>
      </c>
      <c r="W94" s="11" t="str">
        <f>VLOOKUP(E94,テーブル1[[　]:[大分類]],3)</f>
        <v>情報通信業</v>
      </c>
    </row>
    <row r="95" spans="1:23" ht="84.75" customHeight="1" x14ac:dyDescent="0.15">
      <c r="A95" s="3" t="str">
        <f t="shared" si="16"/>
        <v>未達成</v>
      </c>
      <c r="B95" s="4">
        <v>93</v>
      </c>
      <c r="C95" s="5" t="s">
        <v>263</v>
      </c>
      <c r="D95" s="5" t="s">
        <v>340</v>
      </c>
      <c r="E95" s="111">
        <v>37</v>
      </c>
      <c r="F95" s="6" t="s">
        <v>341</v>
      </c>
      <c r="G95" s="7" t="s">
        <v>488</v>
      </c>
      <c r="H95" s="25">
        <v>10749</v>
      </c>
      <c r="I95" s="25">
        <v>9997</v>
      </c>
      <c r="J95" s="9">
        <f t="shared" si="10"/>
        <v>6.9959996278723624E-2</v>
      </c>
      <c r="K95" s="25">
        <v>11934.9</v>
      </c>
      <c r="L95" s="9">
        <f t="shared" si="11"/>
        <v>-0.11032654200390724</v>
      </c>
      <c r="M95" s="9" t="s">
        <v>604</v>
      </c>
      <c r="N95" s="9" t="s">
        <v>604</v>
      </c>
      <c r="O95" s="9" t="str">
        <f t="shared" si="12"/>
        <v>-</v>
      </c>
      <c r="P95" s="127" t="s">
        <v>604</v>
      </c>
      <c r="Q95" s="9" t="str">
        <f t="shared" si="13"/>
        <v>-</v>
      </c>
      <c r="R95" s="5" t="s">
        <v>569</v>
      </c>
      <c r="S95" s="11" t="s">
        <v>533</v>
      </c>
      <c r="T95" s="11" t="str">
        <f t="shared" si="14"/>
        <v>未達成</v>
      </c>
      <c r="U95" s="11" t="str">
        <f t="shared" si="15"/>
        <v>原単位目標達成</v>
      </c>
      <c r="V95" s="11" t="str" cm="1">
        <f t="array" ref="V95">_xlfn.IFS(S95="温室効果ガス排出量",T95,S95="原単位排出量",U95,S95="両方",IF(T95="未達成",U95,T95))</f>
        <v>未達成</v>
      </c>
      <c r="W95" s="11" t="str">
        <f>VLOOKUP(E95,テーブル1[[　]:[大分類]],3)</f>
        <v>情報通信業</v>
      </c>
    </row>
    <row r="96" spans="1:23" ht="72.75" customHeight="1" x14ac:dyDescent="0.15">
      <c r="A96" s="3" t="str">
        <f t="shared" si="16"/>
        <v>未達成</v>
      </c>
      <c r="B96" s="4">
        <v>94</v>
      </c>
      <c r="C96" s="29" t="s">
        <v>264</v>
      </c>
      <c r="D96" s="29" t="s">
        <v>331</v>
      </c>
      <c r="E96" s="115">
        <v>32</v>
      </c>
      <c r="F96" s="123" t="s">
        <v>332</v>
      </c>
      <c r="G96" s="160" t="s">
        <v>316</v>
      </c>
      <c r="H96" s="16">
        <v>0</v>
      </c>
      <c r="I96" s="16">
        <v>0</v>
      </c>
      <c r="J96" s="9" t="e">
        <f t="shared" si="10"/>
        <v>#DIV/0!</v>
      </c>
      <c r="K96" s="16">
        <v>0</v>
      </c>
      <c r="L96" s="9" t="e">
        <f t="shared" si="11"/>
        <v>#DIV/0!</v>
      </c>
      <c r="M96" s="22">
        <v>1.4279999999999999</v>
      </c>
      <c r="N96" s="22">
        <v>1.385</v>
      </c>
      <c r="O96" s="9">
        <f t="shared" si="12"/>
        <v>3.0112044817927175E-2</v>
      </c>
      <c r="P96" s="127">
        <v>1.6990000000000001</v>
      </c>
      <c r="Q96" s="9">
        <f t="shared" si="13"/>
        <v>-0.18977591036414565</v>
      </c>
      <c r="R96" s="29" t="s">
        <v>333</v>
      </c>
      <c r="S96" s="11" t="s">
        <v>546</v>
      </c>
      <c r="T96" s="11" t="e">
        <f t="shared" si="14"/>
        <v>#DIV/0!</v>
      </c>
      <c r="U96" s="11" t="str">
        <f t="shared" si="15"/>
        <v>未達成</v>
      </c>
      <c r="V96" s="11" t="str" cm="1">
        <f t="array" ref="V96">_xlfn.IFS(S96="温室効果ガス排出量",T96,S96="原単位排出量",U96,S96="両方",IF(T96="未達成",U96,T96))</f>
        <v>未達成</v>
      </c>
      <c r="W96" s="11" t="str">
        <f>VLOOKUP(E96,テーブル1[[　]:[大分類]],3)</f>
        <v>製造業</v>
      </c>
    </row>
    <row r="97" spans="1:23" s="24" customFormat="1" ht="60.75" customHeight="1" x14ac:dyDescent="0.15">
      <c r="A97" s="3" t="str">
        <f t="shared" si="16"/>
        <v>未達成</v>
      </c>
      <c r="B97" s="4">
        <v>95</v>
      </c>
      <c r="C97" s="5" t="s">
        <v>265</v>
      </c>
      <c r="D97" s="5" t="s">
        <v>472</v>
      </c>
      <c r="E97" s="111">
        <v>83</v>
      </c>
      <c r="F97" s="6" t="s">
        <v>473</v>
      </c>
      <c r="G97" s="7" t="s">
        <v>531</v>
      </c>
      <c r="H97" s="25">
        <v>4985</v>
      </c>
      <c r="I97" s="25">
        <v>4835</v>
      </c>
      <c r="J97" s="9">
        <f t="shared" si="10"/>
        <v>3.0090270812437314E-2</v>
      </c>
      <c r="K97" s="25">
        <v>5236</v>
      </c>
      <c r="L97" s="9">
        <f t="shared" si="11"/>
        <v>-5.0351053159478409E-2</v>
      </c>
      <c r="M97" s="22" t="s">
        <v>604</v>
      </c>
      <c r="N97" s="22" t="s">
        <v>604</v>
      </c>
      <c r="O97" s="9" t="str">
        <f t="shared" si="12"/>
        <v>-</v>
      </c>
      <c r="P97" s="127" t="s">
        <v>604</v>
      </c>
      <c r="Q97" s="9" t="str">
        <f t="shared" si="13"/>
        <v>-</v>
      </c>
      <c r="R97" s="5" t="s">
        <v>474</v>
      </c>
      <c r="S97" s="24" t="s">
        <v>605</v>
      </c>
      <c r="T97" s="11" t="str">
        <f t="shared" si="14"/>
        <v>未達成</v>
      </c>
      <c r="U97" s="11" t="str">
        <f t="shared" si="15"/>
        <v>原単位目標達成</v>
      </c>
      <c r="V97" s="11" t="str" cm="1">
        <f t="array" ref="V97">_xlfn.IFS(S97="温室効果ガス排出量",T97,S97="原単位排出量",U97,S97="両方",IF(T97="未達成",U97,T97))</f>
        <v>未達成</v>
      </c>
      <c r="W97" s="11" t="str">
        <f>VLOOKUP(E97,テーブル1[[　]:[大分類]],3)</f>
        <v>医療、福祉</v>
      </c>
    </row>
    <row r="98" spans="1:23" ht="60.75" customHeight="1" x14ac:dyDescent="0.15">
      <c r="A98" s="3" t="str">
        <f t="shared" si="16"/>
        <v>原単位目標達成</v>
      </c>
      <c r="B98" s="4">
        <v>96</v>
      </c>
      <c r="C98" s="248" t="s">
        <v>138</v>
      </c>
      <c r="D98" s="5" t="s">
        <v>321</v>
      </c>
      <c r="E98" s="111">
        <v>9</v>
      </c>
      <c r="F98" s="6" t="s">
        <v>320</v>
      </c>
      <c r="G98" s="7" t="s">
        <v>531</v>
      </c>
      <c r="H98" s="25">
        <v>2429</v>
      </c>
      <c r="I98" s="25">
        <v>2356</v>
      </c>
      <c r="J98" s="9">
        <f t="shared" si="10"/>
        <v>3.0053519967064624E-2</v>
      </c>
      <c r="K98" s="25">
        <v>2973</v>
      </c>
      <c r="L98" s="9">
        <f t="shared" si="11"/>
        <v>-0.22396047756278303</v>
      </c>
      <c r="M98" s="12">
        <v>2010</v>
      </c>
      <c r="N98" s="12">
        <v>1950</v>
      </c>
      <c r="O98" s="9">
        <f t="shared" si="12"/>
        <v>2.9850746268656692E-2</v>
      </c>
      <c r="P98" s="12">
        <v>1574</v>
      </c>
      <c r="Q98" s="9">
        <f t="shared" si="13"/>
        <v>0.21691542288557208</v>
      </c>
      <c r="R98" s="5" t="s">
        <v>322</v>
      </c>
      <c r="S98" s="11" t="s">
        <v>547</v>
      </c>
      <c r="T98" s="11" t="str">
        <f t="shared" si="14"/>
        <v>未達成</v>
      </c>
      <c r="U98" s="11" t="str">
        <f t="shared" si="15"/>
        <v>原単位目標達成</v>
      </c>
      <c r="V98" s="11" t="str" cm="1">
        <f t="array" ref="V98">_xlfn.IFS(S98="温室効果ガス排出量",T98,S98="原単位排出量",U98,S98="両方",IF(T98="未達成",U98,T98))</f>
        <v>原単位目標達成</v>
      </c>
      <c r="W98" s="11" t="str">
        <f>VLOOKUP(E98,テーブル1[[　]:[大分類]],3)</f>
        <v>製造業</v>
      </c>
    </row>
    <row r="99" spans="1:23" ht="60.75" customHeight="1" x14ac:dyDescent="0.15">
      <c r="A99" s="3" t="str">
        <f t="shared" si="16"/>
        <v>未達成</v>
      </c>
      <c r="B99" s="4">
        <v>97</v>
      </c>
      <c r="C99" s="5" t="s">
        <v>510</v>
      </c>
      <c r="D99" s="5" t="s">
        <v>508</v>
      </c>
      <c r="E99" s="111">
        <v>24</v>
      </c>
      <c r="F99" s="6" t="s">
        <v>475</v>
      </c>
      <c r="G99" s="7" t="s">
        <v>531</v>
      </c>
      <c r="H99" s="25" t="s">
        <v>604</v>
      </c>
      <c r="I99" s="25" t="s">
        <v>604</v>
      </c>
      <c r="J99" s="9" t="str">
        <f t="shared" si="10"/>
        <v>-</v>
      </c>
      <c r="K99" s="25">
        <v>2719.4</v>
      </c>
      <c r="L99" s="9" t="str">
        <f t="shared" si="11"/>
        <v>-</v>
      </c>
      <c r="M99" s="22">
        <v>0.12609999999999999</v>
      </c>
      <c r="N99" s="22">
        <v>0.12239999999999999</v>
      </c>
      <c r="O99" s="9">
        <f t="shared" si="12"/>
        <v>2.9341792228390173E-2</v>
      </c>
      <c r="P99" s="127">
        <v>0.1497</v>
      </c>
      <c r="Q99" s="9">
        <f t="shared" si="13"/>
        <v>-0.18715305313243458</v>
      </c>
      <c r="R99" s="5" t="s">
        <v>476</v>
      </c>
      <c r="S99" s="11" t="s">
        <v>98</v>
      </c>
      <c r="T99" s="11" t="str">
        <f t="shared" si="14"/>
        <v>総量目標達成</v>
      </c>
      <c r="U99" s="11" t="str">
        <f t="shared" si="15"/>
        <v>未達成</v>
      </c>
      <c r="V99" s="11" t="str" cm="1">
        <f t="array" ref="V99">_xlfn.IFS(S99="温室効果ガス排出量",T99,S99="原単位排出量",U99,S99="両方",IF(T99="未達成",U99,T99))</f>
        <v>未達成</v>
      </c>
      <c r="W99" s="11" t="str">
        <f>VLOOKUP(E99,テーブル1[[　]:[大分類]],3)</f>
        <v>製造業</v>
      </c>
    </row>
    <row r="100" spans="1:23" ht="60.75" customHeight="1" x14ac:dyDescent="0.15">
      <c r="A100" s="3" t="str">
        <f t="shared" si="16"/>
        <v>未達成</v>
      </c>
      <c r="B100" s="4">
        <v>97</v>
      </c>
      <c r="C100" s="5" t="s">
        <v>511</v>
      </c>
      <c r="D100" s="5" t="s">
        <v>509</v>
      </c>
      <c r="E100" s="111">
        <v>24</v>
      </c>
      <c r="F100" s="6" t="s">
        <v>507</v>
      </c>
      <c r="G100" s="7" t="s">
        <v>531</v>
      </c>
      <c r="H100" s="25" t="s">
        <v>604</v>
      </c>
      <c r="I100" s="25" t="s">
        <v>604</v>
      </c>
      <c r="J100" s="9" t="str">
        <f t="shared" si="10"/>
        <v>-</v>
      </c>
      <c r="K100" s="25">
        <v>314.3</v>
      </c>
      <c r="L100" s="9" t="str">
        <f t="shared" si="11"/>
        <v>-</v>
      </c>
      <c r="M100" s="22">
        <v>3.5000000000000001E-3</v>
      </c>
      <c r="N100" s="22">
        <v>3.3999999999999998E-3</v>
      </c>
      <c r="O100" s="9">
        <f t="shared" si="12"/>
        <v>2.8571428571428692E-2</v>
      </c>
      <c r="P100" s="127">
        <v>4.4000000000000003E-3</v>
      </c>
      <c r="Q100" s="9">
        <f t="shared" si="13"/>
        <v>-0.25714285714285712</v>
      </c>
      <c r="R100" s="5" t="s">
        <v>506</v>
      </c>
      <c r="S100" s="11" t="s">
        <v>98</v>
      </c>
      <c r="T100" s="11" t="str">
        <f t="shared" si="14"/>
        <v>総量目標達成</v>
      </c>
      <c r="U100" s="11" t="str">
        <f t="shared" si="15"/>
        <v>未達成</v>
      </c>
      <c r="V100" s="11" t="str" cm="1">
        <f t="array" ref="V100">_xlfn.IFS(S100="温室効果ガス排出量",T100,S100="原単位排出量",U100,S100="両方",IF(T100="未達成",U100,T100))</f>
        <v>未達成</v>
      </c>
      <c r="W100" s="11" t="str">
        <f>VLOOKUP(E100,テーブル1[[　]:[大分類]],3)</f>
        <v>製造業</v>
      </c>
    </row>
    <row r="101" spans="1:23" ht="60.75" customHeight="1" x14ac:dyDescent="0.15">
      <c r="A101" s="3" t="str">
        <f t="shared" si="16"/>
        <v>未達成</v>
      </c>
      <c r="B101" s="4">
        <v>98</v>
      </c>
      <c r="C101" s="5" t="s">
        <v>266</v>
      </c>
      <c r="D101" s="5" t="s">
        <v>529</v>
      </c>
      <c r="E101" s="111">
        <v>79</v>
      </c>
      <c r="F101" s="6" t="s">
        <v>530</v>
      </c>
      <c r="G101" s="7" t="s">
        <v>531</v>
      </c>
      <c r="H101" s="25">
        <v>8750</v>
      </c>
      <c r="I101" s="18">
        <v>8575</v>
      </c>
      <c r="J101" s="9">
        <f t="shared" ref="J101:J118" si="17">IF(H101="-","-",IF(I101="-","-",1-I101/H101))</f>
        <v>2.0000000000000018E-2</v>
      </c>
      <c r="K101" s="25">
        <v>9005</v>
      </c>
      <c r="L101" s="9">
        <f t="shared" ref="L101:L118" si="18">IF(H101="-","-",IF(K101="-","-",1-K101/H101))</f>
        <v>-2.9142857142857137E-2</v>
      </c>
      <c r="M101" s="22" t="s">
        <v>604</v>
      </c>
      <c r="N101" s="22" t="s">
        <v>604</v>
      </c>
      <c r="O101" s="9" t="str">
        <f t="shared" ref="O101:O118" si="19">IF(M101="-","-",IF(N101="-","-",1-N101/M101))</f>
        <v>-</v>
      </c>
      <c r="P101" s="127" t="s">
        <v>604</v>
      </c>
      <c r="Q101" s="9" t="str">
        <f t="shared" ref="Q101:Q118" si="20">IF(M101="-","-",IF(P101="-","-",1-P101/M101))</f>
        <v>-</v>
      </c>
      <c r="R101" s="5" t="s">
        <v>532</v>
      </c>
      <c r="S101" s="11" t="s">
        <v>605</v>
      </c>
      <c r="T101" s="11" t="str">
        <f t="shared" si="14"/>
        <v>未達成</v>
      </c>
      <c r="U101" s="11" t="str">
        <f t="shared" si="15"/>
        <v>原単位目標達成</v>
      </c>
      <c r="V101" s="11" t="str" cm="1">
        <f t="array" ref="V101">_xlfn.IFS(S101="温室効果ガス排出量",T101,S101="原単位排出量",U101,S101="両方",IF(T101="未達成",U101,T101))</f>
        <v>未達成</v>
      </c>
      <c r="W101" s="11" t="str">
        <f>VLOOKUP(E101,テーブル1[[　]:[大分類]],3)</f>
        <v>生活関連サービス業、娯楽業</v>
      </c>
    </row>
    <row r="102" spans="1:23" ht="63.75" customHeight="1" x14ac:dyDescent="0.15">
      <c r="A102" s="3" t="str">
        <f t="shared" si="16"/>
        <v>原単位目標達成</v>
      </c>
      <c r="B102" s="4">
        <v>99</v>
      </c>
      <c r="C102" s="248" t="s">
        <v>267</v>
      </c>
      <c r="D102" s="5" t="s">
        <v>477</v>
      </c>
      <c r="E102" s="115">
        <v>83</v>
      </c>
      <c r="F102" s="5" t="s">
        <v>478</v>
      </c>
      <c r="G102" s="7" t="s">
        <v>479</v>
      </c>
      <c r="H102" s="25">
        <v>725.9</v>
      </c>
      <c r="I102" s="18">
        <v>718.6</v>
      </c>
      <c r="J102" s="9">
        <f t="shared" si="17"/>
        <v>1.0056481609037049E-2</v>
      </c>
      <c r="K102" s="25">
        <v>704</v>
      </c>
      <c r="L102" s="9">
        <f t="shared" si="18"/>
        <v>3.0169444827111147E-2</v>
      </c>
      <c r="M102" s="22">
        <v>0.13400000000000001</v>
      </c>
      <c r="N102" s="22">
        <v>0.1326</v>
      </c>
      <c r="O102" s="9">
        <f t="shared" si="19"/>
        <v>1.0447761194029903E-2</v>
      </c>
      <c r="P102" s="127">
        <v>0.13100000000000001</v>
      </c>
      <c r="Q102" s="9">
        <f t="shared" si="20"/>
        <v>2.2388059701492602E-2</v>
      </c>
      <c r="R102" s="126" t="s">
        <v>544</v>
      </c>
      <c r="S102" s="11" t="s">
        <v>98</v>
      </c>
      <c r="T102" s="11" t="str">
        <f t="shared" si="14"/>
        <v>総量目標達成</v>
      </c>
      <c r="U102" s="11" t="str">
        <f t="shared" si="15"/>
        <v>原単位目標達成</v>
      </c>
      <c r="V102" s="11" t="str" cm="1">
        <f t="array" ref="V102">_xlfn.IFS(S102="温室効果ガス排出量",T102,S102="原単位排出量",U102,S102="両方",IF(T102="未達成",U102,T102))</f>
        <v>原単位目標達成</v>
      </c>
      <c r="W102" s="11" t="str">
        <f>VLOOKUP(E102,テーブル1[[　]:[大分類]],3)</f>
        <v>医療、福祉</v>
      </c>
    </row>
    <row r="103" spans="1:23" ht="66.75" customHeight="1" x14ac:dyDescent="0.15">
      <c r="A103" s="3" t="str">
        <f t="shared" si="16"/>
        <v>未達成</v>
      </c>
      <c r="B103" s="4">
        <v>100</v>
      </c>
      <c r="C103" s="5" t="s">
        <v>268</v>
      </c>
      <c r="D103" s="5" t="s">
        <v>308</v>
      </c>
      <c r="E103" s="111">
        <v>9</v>
      </c>
      <c r="F103" s="24" t="s">
        <v>480</v>
      </c>
      <c r="G103" s="7" t="s">
        <v>531</v>
      </c>
      <c r="H103" s="25" t="s">
        <v>604</v>
      </c>
      <c r="I103" s="25" t="s">
        <v>604</v>
      </c>
      <c r="J103" s="9" t="str">
        <f t="shared" si="17"/>
        <v>-</v>
      </c>
      <c r="K103" s="25" t="s">
        <v>604</v>
      </c>
      <c r="L103" s="9" t="str">
        <f t="shared" si="18"/>
        <v>-</v>
      </c>
      <c r="M103" s="22">
        <v>31.63</v>
      </c>
      <c r="N103" s="22">
        <v>30.68</v>
      </c>
      <c r="O103" s="9">
        <f t="shared" si="19"/>
        <v>3.0034777110338307E-2</v>
      </c>
      <c r="P103" s="127">
        <v>39.409999999999997</v>
      </c>
      <c r="Q103" s="9">
        <f t="shared" si="20"/>
        <v>-0.24596901675624405</v>
      </c>
      <c r="R103" s="5" t="s">
        <v>481</v>
      </c>
      <c r="S103" s="11" t="s">
        <v>98</v>
      </c>
      <c r="T103" s="11" t="str">
        <f t="shared" si="14"/>
        <v>総量目標達成</v>
      </c>
      <c r="U103" s="11" t="str">
        <f t="shared" si="15"/>
        <v>未達成</v>
      </c>
      <c r="V103" s="11" t="str" cm="1">
        <f t="array" ref="V103">_xlfn.IFS(S103="温室効果ガス排出量",T103,S103="原単位排出量",U103,S103="両方",IF(T103="未達成",U103,T103))</f>
        <v>未達成</v>
      </c>
      <c r="W103" s="11" t="str">
        <f>VLOOKUP(E103,テーブル1[[　]:[大分類]],3)</f>
        <v>製造業</v>
      </c>
    </row>
    <row r="104" spans="1:23" ht="66.75" customHeight="1" x14ac:dyDescent="0.15">
      <c r="A104" s="3" t="str">
        <f t="shared" si="16"/>
        <v>未達成</v>
      </c>
      <c r="B104" s="4">
        <v>101</v>
      </c>
      <c r="C104" s="5" t="s">
        <v>269</v>
      </c>
      <c r="D104" s="5" t="s">
        <v>309</v>
      </c>
      <c r="E104" s="111">
        <v>83</v>
      </c>
      <c r="F104" s="6" t="s">
        <v>482</v>
      </c>
      <c r="G104" s="7" t="s">
        <v>531</v>
      </c>
      <c r="H104" s="25" t="s">
        <v>604</v>
      </c>
      <c r="I104" s="25" t="s">
        <v>604</v>
      </c>
      <c r="J104" s="9" t="str">
        <f t="shared" si="17"/>
        <v>-</v>
      </c>
      <c r="K104" s="25">
        <v>3336</v>
      </c>
      <c r="L104" s="9" t="str">
        <f t="shared" si="18"/>
        <v>-</v>
      </c>
      <c r="M104" s="22">
        <v>5.0090000000000003E-2</v>
      </c>
      <c r="N104" s="22">
        <v>4.9590000000000002E-2</v>
      </c>
      <c r="O104" s="9">
        <f t="shared" si="19"/>
        <v>9.9820323417847412E-3</v>
      </c>
      <c r="P104" s="127">
        <v>5.0999999999999997E-2</v>
      </c>
      <c r="Q104" s="9">
        <f t="shared" si="20"/>
        <v>-1.8167298862048264E-2</v>
      </c>
      <c r="R104" s="5" t="s">
        <v>570</v>
      </c>
      <c r="S104" s="11" t="s">
        <v>98</v>
      </c>
      <c r="T104" s="11" t="str">
        <f t="shared" si="14"/>
        <v>総量目標達成</v>
      </c>
      <c r="U104" s="11" t="str">
        <f t="shared" si="15"/>
        <v>未達成</v>
      </c>
      <c r="V104" s="11" t="str" cm="1">
        <f t="array" ref="V104">_xlfn.IFS(S104="温室効果ガス排出量",T104,S104="原単位排出量",U104,S104="両方",IF(T104="未達成",U104,T104))</f>
        <v>未達成</v>
      </c>
      <c r="W104" s="11" t="str">
        <f>VLOOKUP(E104,テーブル1[[　]:[大分類]],3)</f>
        <v>医療、福祉</v>
      </c>
    </row>
    <row r="105" spans="1:23" ht="66.75" customHeight="1" x14ac:dyDescent="0.15">
      <c r="A105" s="3" t="str">
        <f t="shared" si="16"/>
        <v>総量目標達成</v>
      </c>
      <c r="B105" s="4">
        <v>102</v>
      </c>
      <c r="C105" s="249" t="s">
        <v>137</v>
      </c>
      <c r="D105" s="5" t="s">
        <v>310</v>
      </c>
      <c r="E105" s="115">
        <v>87</v>
      </c>
      <c r="F105" s="5" t="s">
        <v>483</v>
      </c>
      <c r="G105" s="7" t="s">
        <v>531</v>
      </c>
      <c r="H105" s="25">
        <v>5305.1</v>
      </c>
      <c r="I105" s="18">
        <v>5252</v>
      </c>
      <c r="J105" s="9">
        <f t="shared" si="17"/>
        <v>1.0009236395166932E-2</v>
      </c>
      <c r="K105" s="143">
        <v>5137.6000000000004</v>
      </c>
      <c r="L105" s="9">
        <f t="shared" si="18"/>
        <v>3.15733916420049E-2</v>
      </c>
      <c r="M105" s="144" t="s">
        <v>604</v>
      </c>
      <c r="N105" s="22" t="s">
        <v>604</v>
      </c>
      <c r="O105" s="9" t="str">
        <f t="shared" si="19"/>
        <v>-</v>
      </c>
      <c r="P105" s="127" t="s">
        <v>604</v>
      </c>
      <c r="Q105" s="9" t="str">
        <f t="shared" si="20"/>
        <v>-</v>
      </c>
      <c r="R105" s="126" t="s">
        <v>571</v>
      </c>
      <c r="S105" s="11" t="s">
        <v>605</v>
      </c>
      <c r="T105" s="11" t="str">
        <f t="shared" si="14"/>
        <v>総量目標達成</v>
      </c>
      <c r="U105" s="11" t="str">
        <f t="shared" si="15"/>
        <v>原単位目標達成</v>
      </c>
      <c r="V105" s="11" t="str" cm="1">
        <f t="array" ref="V105">_xlfn.IFS(S105="温室効果ガス排出量",T105,S105="原単位排出量",U105,S105="両方",IF(T105="未達成",U105,T105))</f>
        <v>総量目標達成</v>
      </c>
      <c r="W105" s="11" t="str">
        <f>VLOOKUP(E105,テーブル1[[　]:[大分類]],3)</f>
        <v>複合サービス事業</v>
      </c>
    </row>
    <row r="106" spans="1:23" ht="60.75" customHeight="1" x14ac:dyDescent="0.15">
      <c r="A106" s="3" t="str">
        <f t="shared" si="16"/>
        <v>未達成</v>
      </c>
      <c r="B106" s="4">
        <v>103</v>
      </c>
      <c r="C106" s="5" t="s">
        <v>270</v>
      </c>
      <c r="D106" s="5" t="s">
        <v>134</v>
      </c>
      <c r="E106" s="111">
        <v>83</v>
      </c>
      <c r="F106" s="6" t="s">
        <v>484</v>
      </c>
      <c r="G106" s="7" t="s">
        <v>531</v>
      </c>
      <c r="H106" s="25">
        <v>5043.8</v>
      </c>
      <c r="I106" s="25">
        <v>4892.5</v>
      </c>
      <c r="J106" s="9">
        <f t="shared" si="17"/>
        <v>2.9997224315000626E-2</v>
      </c>
      <c r="K106" s="25">
        <v>5283</v>
      </c>
      <c r="L106" s="9">
        <f t="shared" si="18"/>
        <v>-4.7424560846980324E-2</v>
      </c>
      <c r="M106" s="144" t="s">
        <v>604</v>
      </c>
      <c r="N106" s="22" t="s">
        <v>604</v>
      </c>
      <c r="O106" s="9" t="str">
        <f t="shared" si="19"/>
        <v>-</v>
      </c>
      <c r="P106" s="127" t="s">
        <v>604</v>
      </c>
      <c r="Q106" s="9" t="str">
        <f t="shared" si="20"/>
        <v>-</v>
      </c>
      <c r="R106" s="5" t="s">
        <v>572</v>
      </c>
      <c r="S106" s="11" t="s">
        <v>605</v>
      </c>
      <c r="T106" s="11" t="str">
        <f t="shared" si="14"/>
        <v>未達成</v>
      </c>
      <c r="U106" s="11" t="str">
        <f t="shared" si="15"/>
        <v>原単位目標達成</v>
      </c>
      <c r="V106" s="11" t="str" cm="1">
        <f t="array" ref="V106">_xlfn.IFS(S106="温室効果ガス排出量",T106,S106="原単位排出量",U106,S106="両方",IF(T106="未達成",U106,T106))</f>
        <v>未達成</v>
      </c>
      <c r="W106" s="11" t="str">
        <f>VLOOKUP(E106,テーブル1[[　]:[大分類]],3)</f>
        <v>医療、福祉</v>
      </c>
    </row>
    <row r="107" spans="1:23" ht="59.25" customHeight="1" x14ac:dyDescent="0.15">
      <c r="A107" s="3" t="str">
        <f t="shared" si="16"/>
        <v>総量目標達成</v>
      </c>
      <c r="B107" s="4">
        <v>104</v>
      </c>
      <c r="C107" s="249" t="s">
        <v>133</v>
      </c>
      <c r="D107" s="5" t="s">
        <v>311</v>
      </c>
      <c r="E107" s="111">
        <v>87</v>
      </c>
      <c r="F107" s="6" t="s">
        <v>485</v>
      </c>
      <c r="G107" s="7" t="s">
        <v>531</v>
      </c>
      <c r="H107" s="25">
        <v>3080</v>
      </c>
      <c r="I107" s="25">
        <v>2987</v>
      </c>
      <c r="J107" s="9">
        <f t="shared" si="17"/>
        <v>3.0194805194805219E-2</v>
      </c>
      <c r="K107" s="25">
        <v>2906</v>
      </c>
      <c r="L107" s="9">
        <f t="shared" si="18"/>
        <v>5.6493506493506485E-2</v>
      </c>
      <c r="M107" s="144" t="s">
        <v>604</v>
      </c>
      <c r="N107" s="22" t="s">
        <v>604</v>
      </c>
      <c r="O107" s="9" t="str">
        <f t="shared" si="19"/>
        <v>-</v>
      </c>
      <c r="P107" s="127" t="s">
        <v>604</v>
      </c>
      <c r="Q107" s="9" t="str">
        <f t="shared" si="20"/>
        <v>-</v>
      </c>
      <c r="R107" s="126" t="s">
        <v>627</v>
      </c>
      <c r="S107" s="11" t="s">
        <v>605</v>
      </c>
      <c r="T107" s="11" t="str">
        <f t="shared" si="14"/>
        <v>総量目標達成</v>
      </c>
      <c r="U107" s="11" t="str">
        <f t="shared" si="15"/>
        <v>原単位目標達成</v>
      </c>
      <c r="V107" s="11" t="str" cm="1">
        <f t="array" ref="V107">_xlfn.IFS(S107="温室効果ガス排出量",T107,S107="原単位排出量",U107,S107="両方",IF(T107="未達成",U107,T107))</f>
        <v>総量目標達成</v>
      </c>
      <c r="W107" s="11" t="str">
        <f>VLOOKUP(E107,テーブル1[[　]:[大分類]],3)</f>
        <v>複合サービス事業</v>
      </c>
    </row>
    <row r="108" spans="1:23" ht="59.25" customHeight="1" x14ac:dyDescent="0.15">
      <c r="A108" s="3" t="str">
        <f t="shared" si="16"/>
        <v>総量目標達成</v>
      </c>
      <c r="B108" s="4">
        <v>105</v>
      </c>
      <c r="C108" s="249" t="s">
        <v>271</v>
      </c>
      <c r="D108" s="5" t="s">
        <v>486</v>
      </c>
      <c r="E108" s="111">
        <v>23</v>
      </c>
      <c r="F108" s="6" t="s">
        <v>487</v>
      </c>
      <c r="G108" s="7" t="s">
        <v>488</v>
      </c>
      <c r="H108" s="25">
        <v>3194</v>
      </c>
      <c r="I108" s="25">
        <v>3098.18</v>
      </c>
      <c r="J108" s="9">
        <f t="shared" si="17"/>
        <v>3.0000000000000027E-2</v>
      </c>
      <c r="K108" s="25">
        <v>2748</v>
      </c>
      <c r="L108" s="9">
        <f t="shared" si="18"/>
        <v>0.13963681903569192</v>
      </c>
      <c r="M108" s="144" t="s">
        <v>604</v>
      </c>
      <c r="N108" s="22" t="s">
        <v>604</v>
      </c>
      <c r="O108" s="9" t="str">
        <f t="shared" si="19"/>
        <v>-</v>
      </c>
      <c r="P108" s="127" t="s">
        <v>604</v>
      </c>
      <c r="Q108" s="9" t="str">
        <f t="shared" si="20"/>
        <v>-</v>
      </c>
      <c r="R108" s="5" t="s">
        <v>489</v>
      </c>
      <c r="S108" s="11" t="s">
        <v>605</v>
      </c>
      <c r="T108" s="11" t="str">
        <f t="shared" si="14"/>
        <v>総量目標達成</v>
      </c>
      <c r="U108" s="11" t="str">
        <f t="shared" si="15"/>
        <v>原単位目標達成</v>
      </c>
      <c r="V108" s="11" t="str" cm="1">
        <f t="array" ref="V108">_xlfn.IFS(S108="温室効果ガス排出量",T108,S108="原単位排出量",U108,S108="両方",IF(T108="未達成",U108,T108))</f>
        <v>総量目標達成</v>
      </c>
      <c r="W108" s="11" t="str">
        <f>VLOOKUP(E108,テーブル1[[　]:[大分類]],3)</f>
        <v>製造業</v>
      </c>
    </row>
    <row r="109" spans="1:23" ht="63.75" customHeight="1" x14ac:dyDescent="0.15">
      <c r="A109" s="3" t="str">
        <f t="shared" si="16"/>
        <v>未達成</v>
      </c>
      <c r="B109" s="4">
        <v>106</v>
      </c>
      <c r="C109" s="5" t="s">
        <v>272</v>
      </c>
      <c r="D109" s="5" t="s">
        <v>348</v>
      </c>
      <c r="E109" s="111">
        <v>83</v>
      </c>
      <c r="F109" s="6" t="s">
        <v>349</v>
      </c>
      <c r="G109" s="7" t="s">
        <v>316</v>
      </c>
      <c r="H109" s="18">
        <v>4064</v>
      </c>
      <c r="I109" s="18">
        <v>4003</v>
      </c>
      <c r="J109" s="9">
        <f t="shared" si="17"/>
        <v>1.5009842519685068E-2</v>
      </c>
      <c r="K109" s="110">
        <v>4065</v>
      </c>
      <c r="L109" s="9">
        <f t="shared" si="18"/>
        <v>-2.460629921259283E-4</v>
      </c>
      <c r="M109" s="145" t="s">
        <v>545</v>
      </c>
      <c r="N109" s="129" t="s">
        <v>545</v>
      </c>
      <c r="O109" s="9" t="str">
        <f t="shared" si="19"/>
        <v>-</v>
      </c>
      <c r="P109" s="127" t="s">
        <v>545</v>
      </c>
      <c r="Q109" s="9" t="str">
        <f t="shared" si="20"/>
        <v>-</v>
      </c>
      <c r="R109" s="5" t="s">
        <v>543</v>
      </c>
      <c r="S109" s="11" t="s">
        <v>533</v>
      </c>
      <c r="T109" s="11" t="str">
        <f t="shared" si="14"/>
        <v>未達成</v>
      </c>
      <c r="U109" s="11" t="str">
        <f t="shared" si="15"/>
        <v>原単位目標達成</v>
      </c>
      <c r="V109" s="11" t="str" cm="1">
        <f t="array" ref="V109">_xlfn.IFS(S109="温室効果ガス排出量",T109,S109="原単位排出量",U109,S109="両方",IF(T109="未達成",U109,T109))</f>
        <v>未達成</v>
      </c>
      <c r="W109" s="11" t="str">
        <f>VLOOKUP(E109,テーブル1[[　]:[大分類]],3)</f>
        <v>医療、福祉</v>
      </c>
    </row>
    <row r="110" spans="1:23" ht="69" customHeight="1" x14ac:dyDescent="0.15">
      <c r="A110" s="3" t="str">
        <f t="shared" si="16"/>
        <v>原単位目標達成</v>
      </c>
      <c r="B110" s="4">
        <v>107</v>
      </c>
      <c r="C110" s="248" t="s">
        <v>273</v>
      </c>
      <c r="D110" s="5" t="s">
        <v>490</v>
      </c>
      <c r="E110" s="111">
        <v>32</v>
      </c>
      <c r="F110" s="6" t="s">
        <v>491</v>
      </c>
      <c r="G110" s="7" t="s">
        <v>316</v>
      </c>
      <c r="H110" s="25">
        <v>3551.2</v>
      </c>
      <c r="I110" s="25" t="s">
        <v>604</v>
      </c>
      <c r="J110" s="9" t="str">
        <f t="shared" si="17"/>
        <v>-</v>
      </c>
      <c r="K110" s="25">
        <v>1251.3</v>
      </c>
      <c r="L110" s="9">
        <f t="shared" si="18"/>
        <v>0.64764023428700157</v>
      </c>
      <c r="M110" s="22">
        <v>0.155</v>
      </c>
      <c r="N110" s="22">
        <v>0.15</v>
      </c>
      <c r="O110" s="9">
        <f t="shared" si="19"/>
        <v>3.2258064516129115E-2</v>
      </c>
      <c r="P110" s="127">
        <v>5.45E-2</v>
      </c>
      <c r="Q110" s="9">
        <f t="shared" si="20"/>
        <v>0.64838709677419359</v>
      </c>
      <c r="R110" s="5" t="s">
        <v>573</v>
      </c>
      <c r="S110" s="11" t="s">
        <v>98</v>
      </c>
      <c r="T110" s="11" t="str">
        <f t="shared" si="14"/>
        <v>未達成</v>
      </c>
      <c r="U110" s="11" t="str">
        <f t="shared" si="15"/>
        <v>原単位目標達成</v>
      </c>
      <c r="V110" s="11" t="str" cm="1">
        <f t="array" ref="V110">_xlfn.IFS(S110="温室効果ガス排出量",T110,S110="原単位排出量",U110,S110="両方",IF(T110="未達成",U110,T110))</f>
        <v>原単位目標達成</v>
      </c>
      <c r="W110" s="11" t="str">
        <f>VLOOKUP(E110,テーブル1[[　]:[大分類]],3)</f>
        <v>製造業</v>
      </c>
    </row>
    <row r="111" spans="1:23" ht="69" customHeight="1" x14ac:dyDescent="0.15">
      <c r="A111" s="3" t="str">
        <f t="shared" si="16"/>
        <v>原単位目標達成</v>
      </c>
      <c r="B111" s="4">
        <v>108</v>
      </c>
      <c r="C111" s="248" t="s">
        <v>274</v>
      </c>
      <c r="D111" s="5" t="s">
        <v>312</v>
      </c>
      <c r="E111" s="111">
        <v>31</v>
      </c>
      <c r="F111" s="6" t="s">
        <v>492</v>
      </c>
      <c r="G111" s="7" t="s">
        <v>316</v>
      </c>
      <c r="H111" s="18">
        <v>8158</v>
      </c>
      <c r="I111" s="18">
        <v>7913</v>
      </c>
      <c r="J111" s="9">
        <f t="shared" si="17"/>
        <v>3.0031870556508911E-2</v>
      </c>
      <c r="K111" s="110">
        <v>7905</v>
      </c>
      <c r="L111" s="9">
        <f t="shared" si="18"/>
        <v>3.101250306447656E-2</v>
      </c>
      <c r="M111" s="124">
        <v>4.5369999999999999</v>
      </c>
      <c r="N111" s="22">
        <v>4.4009999999999998</v>
      </c>
      <c r="O111" s="9">
        <f t="shared" si="19"/>
        <v>2.9975754904121743E-2</v>
      </c>
      <c r="P111" s="127">
        <v>3.5270000000000001</v>
      </c>
      <c r="Q111" s="9">
        <f t="shared" si="20"/>
        <v>0.22261406215560942</v>
      </c>
      <c r="R111" s="5" t="s">
        <v>574</v>
      </c>
      <c r="S111" s="11" t="s">
        <v>98</v>
      </c>
      <c r="T111" s="11" t="str">
        <f t="shared" si="14"/>
        <v>総量目標達成</v>
      </c>
      <c r="U111" s="11" t="str">
        <f t="shared" si="15"/>
        <v>原単位目標達成</v>
      </c>
      <c r="V111" s="11" t="str" cm="1">
        <f t="array" ref="V111">_xlfn.IFS(S111="温室効果ガス排出量",T111,S111="原単位排出量",U111,S111="両方",IF(T111="未達成",U111,T111))</f>
        <v>原単位目標達成</v>
      </c>
      <c r="W111" s="11" t="str">
        <f>VLOOKUP(E111,テーブル1[[　]:[大分類]],3)</f>
        <v>製造業</v>
      </c>
    </row>
    <row r="112" spans="1:23" ht="66.95" customHeight="1" x14ac:dyDescent="0.15">
      <c r="A112" s="3" t="s">
        <v>586</v>
      </c>
      <c r="B112" s="4">
        <v>109</v>
      </c>
      <c r="C112" s="5" t="s">
        <v>275</v>
      </c>
      <c r="D112" s="5" t="s">
        <v>313</v>
      </c>
      <c r="E112" s="111">
        <v>33</v>
      </c>
      <c r="F112" s="6" t="s">
        <v>493</v>
      </c>
      <c r="G112" s="7" t="s">
        <v>494</v>
      </c>
      <c r="H112" s="25">
        <v>10092</v>
      </c>
      <c r="I112" s="25">
        <v>9617</v>
      </c>
      <c r="J112" s="9">
        <f t="shared" si="17"/>
        <v>4.7066983749504576E-2</v>
      </c>
      <c r="K112" s="25">
        <v>10418</v>
      </c>
      <c r="L112" s="9">
        <f t="shared" si="18"/>
        <v>-3.2302814110186207E-2</v>
      </c>
      <c r="M112" s="22" t="s">
        <v>604</v>
      </c>
      <c r="N112" s="22" t="s">
        <v>604</v>
      </c>
      <c r="O112" s="9" t="str">
        <f t="shared" si="19"/>
        <v>-</v>
      </c>
      <c r="P112" s="127" t="s">
        <v>604</v>
      </c>
      <c r="Q112" s="9" t="str">
        <f t="shared" si="20"/>
        <v>-</v>
      </c>
      <c r="R112" s="156" t="s">
        <v>597</v>
      </c>
      <c r="T112" s="11" t="str">
        <f t="shared" si="14"/>
        <v>未達成</v>
      </c>
      <c r="U112" s="11" t="str">
        <f t="shared" si="15"/>
        <v>原単位目標達成</v>
      </c>
      <c r="V112" s="11" t="e" cm="1">
        <f t="array" ref="V112">_xlfn.IFS(S112="温室効果ガス排出量",T112,S112="原単位排出量",U112,S112="両方",IF(T112="未達成",U112,T112))</f>
        <v>#N/A</v>
      </c>
      <c r="W112" s="11" t="str">
        <f>VLOOKUP(E112,テーブル1[[　]:[大分類]],3)</f>
        <v>電気・ガス・熱供給・水道業</v>
      </c>
    </row>
    <row r="113" spans="1:23" ht="66.75" customHeight="1" x14ac:dyDescent="0.15">
      <c r="A113" s="3" t="str">
        <f t="shared" ref="A113:A118" si="21">V113</f>
        <v>総量目標達成</v>
      </c>
      <c r="B113" s="4">
        <v>110</v>
      </c>
      <c r="C113" s="249" t="s">
        <v>276</v>
      </c>
      <c r="D113" s="5" t="s">
        <v>148</v>
      </c>
      <c r="E113" s="111">
        <v>80</v>
      </c>
      <c r="F113" s="6" t="s">
        <v>495</v>
      </c>
      <c r="G113" s="7" t="s">
        <v>488</v>
      </c>
      <c r="H113" s="25">
        <v>3095</v>
      </c>
      <c r="I113" s="18">
        <v>3002</v>
      </c>
      <c r="J113" s="9">
        <f t="shared" si="17"/>
        <v>3.0048465266559021E-2</v>
      </c>
      <c r="K113" s="25">
        <v>2998</v>
      </c>
      <c r="L113" s="9">
        <f t="shared" si="18"/>
        <v>3.1340872374798101E-2</v>
      </c>
      <c r="M113" s="22" t="s">
        <v>604</v>
      </c>
      <c r="N113" s="22" t="s">
        <v>604</v>
      </c>
      <c r="O113" s="9" t="str">
        <f t="shared" si="19"/>
        <v>-</v>
      </c>
      <c r="P113" s="127" t="s">
        <v>604</v>
      </c>
      <c r="Q113" s="9" t="str">
        <f t="shared" si="20"/>
        <v>-</v>
      </c>
      <c r="R113" s="5" t="s">
        <v>496</v>
      </c>
      <c r="S113" s="11" t="s">
        <v>605</v>
      </c>
      <c r="T113" s="11" t="str">
        <f t="shared" si="14"/>
        <v>総量目標達成</v>
      </c>
      <c r="U113" s="11" t="str">
        <f t="shared" si="15"/>
        <v>原単位目標達成</v>
      </c>
      <c r="V113" s="11" t="str" cm="1">
        <f t="array" ref="V113">_xlfn.IFS(S113="温室効果ガス排出量",T113,S113="原単位排出量",U113,S113="両方",IF(T113="未達成",U113,T113))</f>
        <v>総量目標達成</v>
      </c>
      <c r="W113" s="11" t="str">
        <f>VLOOKUP(E113,テーブル1[[　]:[大分類]],3)</f>
        <v>生活関連サービス業、娯楽業</v>
      </c>
    </row>
    <row r="114" spans="1:23" ht="66.75" customHeight="1" x14ac:dyDescent="0.15">
      <c r="A114" s="3" t="str">
        <f t="shared" si="21"/>
        <v>総量目標達成</v>
      </c>
      <c r="B114" s="4">
        <v>111</v>
      </c>
      <c r="C114" s="249" t="s">
        <v>277</v>
      </c>
      <c r="D114" s="5" t="s">
        <v>44</v>
      </c>
      <c r="E114" s="111">
        <v>62</v>
      </c>
      <c r="F114" s="6" t="s">
        <v>497</v>
      </c>
      <c r="G114" s="7" t="s">
        <v>531</v>
      </c>
      <c r="H114" s="25" t="s">
        <v>604</v>
      </c>
      <c r="I114" s="25" t="s">
        <v>604</v>
      </c>
      <c r="J114" s="9" t="str">
        <f t="shared" si="17"/>
        <v>-</v>
      </c>
      <c r="K114" s="25">
        <v>4349</v>
      </c>
      <c r="L114" s="9" t="str">
        <f t="shared" si="18"/>
        <v>-</v>
      </c>
      <c r="M114" s="22">
        <v>2.29E-2</v>
      </c>
      <c r="N114" s="22">
        <v>2.2200000000000001E-2</v>
      </c>
      <c r="O114" s="9">
        <f t="shared" si="19"/>
        <v>3.0567685589519611E-2</v>
      </c>
      <c r="P114" s="127">
        <v>2.3099999999999999E-2</v>
      </c>
      <c r="Q114" s="9">
        <f t="shared" si="20"/>
        <v>-8.733624454148492E-3</v>
      </c>
      <c r="R114" s="5" t="s">
        <v>187</v>
      </c>
      <c r="S114" s="11" t="s">
        <v>575</v>
      </c>
      <c r="T114" s="11" t="str">
        <f t="shared" si="14"/>
        <v>総量目標達成</v>
      </c>
      <c r="U114" s="11" t="str">
        <f t="shared" si="15"/>
        <v>未達成</v>
      </c>
      <c r="V114" s="11" t="str" cm="1">
        <f t="array" ref="V114">_xlfn.IFS(S114="温室効果ガス排出量",T114,S114="原単位排出量",U114,S114="両方",IF(T114="未達成",U114,T114))</f>
        <v>総量目標達成</v>
      </c>
      <c r="W114" s="11" t="str">
        <f>VLOOKUP(E114,テーブル1[[　]:[大分類]],3)</f>
        <v>金融業、保険業</v>
      </c>
    </row>
    <row r="115" spans="1:23" ht="66.75" customHeight="1" x14ac:dyDescent="0.15">
      <c r="A115" s="3" t="str">
        <f t="shared" si="21"/>
        <v>未達成</v>
      </c>
      <c r="B115" s="4">
        <v>112</v>
      </c>
      <c r="C115" s="5" t="s">
        <v>318</v>
      </c>
      <c r="D115" s="5" t="s">
        <v>314</v>
      </c>
      <c r="E115" s="111">
        <v>59</v>
      </c>
      <c r="F115" s="6" t="s">
        <v>501</v>
      </c>
      <c r="G115" s="7" t="s">
        <v>488</v>
      </c>
      <c r="H115" s="25">
        <v>2485.6</v>
      </c>
      <c r="I115" s="25">
        <v>2411.6</v>
      </c>
      <c r="J115" s="9">
        <f t="shared" si="17"/>
        <v>2.9771483746379168E-2</v>
      </c>
      <c r="K115" s="25">
        <v>2808.2</v>
      </c>
      <c r="L115" s="9">
        <f t="shared" si="18"/>
        <v>-0.12978757644029604</v>
      </c>
      <c r="M115" s="22">
        <v>4.2569999999999997E-2</v>
      </c>
      <c r="N115" s="22">
        <v>4.129E-2</v>
      </c>
      <c r="O115" s="9">
        <f t="shared" si="19"/>
        <v>3.0068123091378851E-2</v>
      </c>
      <c r="P115" s="127">
        <v>4.7320000000000001E-2</v>
      </c>
      <c r="Q115" s="9">
        <f t="shared" si="20"/>
        <v>-0.11158092553441401</v>
      </c>
      <c r="R115" s="5" t="s">
        <v>505</v>
      </c>
      <c r="S115" s="11" t="s">
        <v>605</v>
      </c>
      <c r="T115" s="11" t="str">
        <f t="shared" si="14"/>
        <v>未達成</v>
      </c>
      <c r="U115" s="11" t="str">
        <f t="shared" si="15"/>
        <v>未達成</v>
      </c>
      <c r="V115" s="11" t="str" cm="1">
        <f t="array" ref="V115">_xlfn.IFS(S115="温室効果ガス排出量",T115,S115="原単位排出量",U115,S115="両方",IF(T115="未達成",U115,T115))</f>
        <v>未達成</v>
      </c>
      <c r="W115" s="11" t="str">
        <f>VLOOKUP(E115,テーブル1[[　]:[大分類]],3)</f>
        <v>卸売業、小売業</v>
      </c>
    </row>
    <row r="116" spans="1:23" ht="66.75" customHeight="1" x14ac:dyDescent="0.15">
      <c r="A116" s="3" t="str">
        <f t="shared" si="21"/>
        <v>未達成</v>
      </c>
      <c r="B116" s="4">
        <v>113</v>
      </c>
      <c r="C116" s="5" t="s">
        <v>278</v>
      </c>
      <c r="D116" s="5" t="s">
        <v>498</v>
      </c>
      <c r="E116" s="111">
        <v>9</v>
      </c>
      <c r="F116" s="6" t="s">
        <v>499</v>
      </c>
      <c r="G116" s="7" t="s">
        <v>531</v>
      </c>
      <c r="H116" s="25">
        <v>3617.4</v>
      </c>
      <c r="I116" s="25">
        <v>3500</v>
      </c>
      <c r="J116" s="9">
        <f t="shared" si="17"/>
        <v>3.2454248908055483E-2</v>
      </c>
      <c r="K116" s="25">
        <v>4145</v>
      </c>
      <c r="L116" s="9">
        <f t="shared" si="18"/>
        <v>-0.14585061093603136</v>
      </c>
      <c r="M116" s="22" t="s">
        <v>604</v>
      </c>
      <c r="N116" s="22" t="s">
        <v>604</v>
      </c>
      <c r="O116" s="9" t="str">
        <f t="shared" si="19"/>
        <v>-</v>
      </c>
      <c r="P116" s="127" t="s">
        <v>604</v>
      </c>
      <c r="Q116" s="9" t="str">
        <f t="shared" si="20"/>
        <v>-</v>
      </c>
      <c r="R116" s="5" t="s">
        <v>500</v>
      </c>
      <c r="S116" s="11" t="s">
        <v>605</v>
      </c>
      <c r="T116" s="11" t="str">
        <f t="shared" si="14"/>
        <v>未達成</v>
      </c>
      <c r="U116" s="11" t="str">
        <f t="shared" si="15"/>
        <v>原単位目標達成</v>
      </c>
      <c r="V116" s="11" t="str" cm="1">
        <f t="array" ref="V116">_xlfn.IFS(S116="温室効果ガス排出量",T116,S116="原単位排出量",U116,S116="両方",IF(T116="未達成",U116,T116))</f>
        <v>未達成</v>
      </c>
      <c r="W116" s="11" t="str">
        <f>VLOOKUP(E116,テーブル1[[　]:[大分類]],3)</f>
        <v>製造業</v>
      </c>
    </row>
    <row r="117" spans="1:23" ht="99" customHeight="1" x14ac:dyDescent="0.15">
      <c r="A117" s="3" t="str">
        <f t="shared" si="21"/>
        <v>原単位目標達成</v>
      </c>
      <c r="B117" s="4">
        <v>114</v>
      </c>
      <c r="C117" s="248" t="s">
        <v>279</v>
      </c>
      <c r="D117" s="5" t="s">
        <v>337</v>
      </c>
      <c r="E117" s="111">
        <v>24</v>
      </c>
      <c r="F117" s="6" t="s">
        <v>338</v>
      </c>
      <c r="G117" s="125" t="s">
        <v>534</v>
      </c>
      <c r="H117" s="25">
        <v>2467</v>
      </c>
      <c r="I117" s="18">
        <v>2394</v>
      </c>
      <c r="J117" s="9">
        <f t="shared" si="17"/>
        <v>2.9590595865423563E-2</v>
      </c>
      <c r="K117" s="25">
        <v>3930</v>
      </c>
      <c r="L117" s="9">
        <f t="shared" si="18"/>
        <v>-0.59302796919335221</v>
      </c>
      <c r="M117" s="22">
        <v>0.50460000000000005</v>
      </c>
      <c r="N117" s="22">
        <v>0.48959999999999998</v>
      </c>
      <c r="O117" s="9">
        <f t="shared" si="19"/>
        <v>2.9726516052318797E-2</v>
      </c>
      <c r="P117" s="127">
        <v>0.3271</v>
      </c>
      <c r="Q117" s="9">
        <f t="shared" si="20"/>
        <v>0.35176377328577102</v>
      </c>
      <c r="R117" s="5" t="s">
        <v>339</v>
      </c>
      <c r="S117" s="11" t="s">
        <v>546</v>
      </c>
      <c r="T117" s="11" t="str">
        <f t="shared" si="14"/>
        <v>未達成</v>
      </c>
      <c r="U117" s="11" t="str">
        <f t="shared" si="15"/>
        <v>原単位目標達成</v>
      </c>
      <c r="V117" s="11" t="str" cm="1">
        <f t="array" ref="V117">_xlfn.IFS(S117="温室効果ガス排出量",T117,S117="原単位排出量",U117,S117="両方",IF(T117="未達成",U117,T117))</f>
        <v>原単位目標達成</v>
      </c>
      <c r="W117" s="11" t="str">
        <f>VLOOKUP(E117,テーブル1[[　]:[大分類]],3)</f>
        <v>製造業</v>
      </c>
    </row>
    <row r="118" spans="1:23" ht="99" customHeight="1" x14ac:dyDescent="0.15">
      <c r="A118" s="3" t="str">
        <f t="shared" si="21"/>
        <v>未達成</v>
      </c>
      <c r="B118" s="4">
        <v>115</v>
      </c>
      <c r="C118" s="5" t="s">
        <v>360</v>
      </c>
      <c r="D118" s="5" t="s">
        <v>361</v>
      </c>
      <c r="E118" s="111">
        <v>10</v>
      </c>
      <c r="F118" s="6" t="s">
        <v>362</v>
      </c>
      <c r="G118" s="7" t="s">
        <v>316</v>
      </c>
      <c r="H118" s="25">
        <v>3793</v>
      </c>
      <c r="I118" s="25">
        <v>3679</v>
      </c>
      <c r="J118" s="9">
        <f t="shared" si="17"/>
        <v>3.0055365146322122E-2</v>
      </c>
      <c r="K118" s="25">
        <v>3744</v>
      </c>
      <c r="L118" s="9">
        <f t="shared" si="18"/>
        <v>1.2918534141840188E-2</v>
      </c>
      <c r="M118" s="22">
        <v>1.3599999999999999E-2</v>
      </c>
      <c r="N118" s="22">
        <v>1.32E-2</v>
      </c>
      <c r="O118" s="9">
        <f t="shared" si="19"/>
        <v>2.9411764705882359E-2</v>
      </c>
      <c r="P118" s="127">
        <v>1.34E-2</v>
      </c>
      <c r="Q118" s="9">
        <f t="shared" si="20"/>
        <v>1.4705882352941124E-2</v>
      </c>
      <c r="R118" s="5" t="s">
        <v>363</v>
      </c>
      <c r="S118" s="11" t="s">
        <v>547</v>
      </c>
      <c r="T118" s="11" t="str">
        <f t="shared" si="14"/>
        <v>未達成</v>
      </c>
      <c r="U118" s="11" t="str">
        <f t="shared" si="15"/>
        <v>未達成</v>
      </c>
      <c r="V118" s="11" t="str" cm="1">
        <f t="array" ref="V118">_xlfn.IFS(S118="温室効果ガス排出量",T118,S118="原単位排出量",U118,S118="両方",IF(T118="未達成",U118,T118))</f>
        <v>未達成</v>
      </c>
      <c r="W118" s="11" t="str">
        <f>VLOOKUP(E118,テーブル1[[　]:[大分類]],3)</f>
        <v>製造業</v>
      </c>
    </row>
    <row r="119" spans="1:23" ht="27.75" customHeight="1" x14ac:dyDescent="0.15">
      <c r="B119" s="187"/>
      <c r="C119" s="187"/>
      <c r="D119" s="187"/>
      <c r="E119" s="187"/>
      <c r="F119" s="187"/>
      <c r="G119" s="160" t="s">
        <v>62</v>
      </c>
      <c r="H119" s="16">
        <f>SUBTOTAL(9,H3:H118)</f>
        <v>2519049.6</v>
      </c>
      <c r="I119" s="16">
        <f>SUBTOTAL(9,I3:I118)</f>
        <v>1868140.3210000002</v>
      </c>
      <c r="J119" s="9">
        <f>IF(H119="","",1-I119/H119)</f>
        <v>0.25839478468387433</v>
      </c>
      <c r="K119" s="16">
        <f>SUBTOTAL(9,K3:K118)</f>
        <v>2512964.2899999996</v>
      </c>
      <c r="L119" s="9">
        <f t="shared" ref="L119" si="22">IF(H119="","",1-K119/H119)</f>
        <v>2.4157166258260698E-3</v>
      </c>
      <c r="M119" s="188"/>
      <c r="N119" s="188"/>
      <c r="O119" s="189"/>
      <c r="P119" s="188"/>
      <c r="Q119" s="189"/>
      <c r="R119" s="190"/>
    </row>
  </sheetData>
  <sortState xmlns:xlrd2="http://schemas.microsoft.com/office/spreadsheetml/2017/richdata2" ref="A72:R118">
    <sortCondition ref="A72:A118"/>
    <sortCondition ref="E72:E118"/>
    <sortCondition ref="B72:B118"/>
  </sortState>
  <mergeCells count="2">
    <mergeCell ref="H1:L1"/>
    <mergeCell ref="M1:Q1"/>
  </mergeCells>
  <phoneticPr fontId="3"/>
  <hyperlinks>
    <hyperlink ref="R44" location="'43_(株)マルキョウ'!A1" display="'43_(株)マルキョウ'!A1" xr:uid="{1F820DF3-9FAC-4632-A838-9839FB5A9833}"/>
    <hyperlink ref="R58" location="'57_ソニーセミコンダクタマニュファクチャリング(株)'!A1" display="別紙参照" xr:uid="{AE1E2C14-88BA-4118-8C42-3D0DFECAC2F4}"/>
    <hyperlink ref="R70" location="'68_長崎県病院企業団'!A1" display="別紙参照" xr:uid="{13F948BA-BC53-4635-8776-4BB203A71C4D}"/>
    <hyperlink ref="R73" location="'71_日本遠洋旋網漁業協同組合'!A1" display="別紙参照" xr:uid="{C2C6246F-8404-4FD6-8426-B5D841E97F0A}"/>
    <hyperlink ref="R74" location="'72_日本赤十字社'!A1" display="別紙参照" xr:uid="{A18640D4-306D-4F8A-B4AC-55587BC52344}"/>
    <hyperlink ref="R89" location="'87_山崎製パン(株)'!A1" display="別紙参照" xr:uid="{D6B543C3-36D5-45F5-A017-EBDC09E522A0}"/>
    <hyperlink ref="R112" location="'111_九州電力送配電(株)'!A1" display="別紙参照" xr:uid="{397024EC-DDF6-491C-BBC5-39D17CC6E339}"/>
    <hyperlink ref="R49" location="'48_国立大学法人長崎大学'!A1" display="別紙参照" xr:uid="{25C1D6B4-9FA3-4DC2-B835-08791C7A7E93}"/>
  </hyperlinks>
  <printOptions horizontalCentered="1"/>
  <pageMargins left="0.39370078740157483" right="0.39370078740157483" top="0.59055118110236227" bottom="0.59055118110236227" header="0.31496062992125984" footer="0.31496062992125984"/>
  <pageSetup paperSize="8" scale="66" fitToHeight="0" orientation="landscape" r:id="rId1"/>
  <headerFooter alignWithMargins="0">
    <oddHeader>&amp;L□温室効果ガス排出削減状況（令和５年度）&amp;R&amp;10&amp;A</oddHeader>
    <oddFooter>&amp;C
&amp;P / &amp;N ページ</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5" tint="0.79998168889431442"/>
  </sheetPr>
  <dimension ref="A1:Z106"/>
  <sheetViews>
    <sheetView zoomScale="70" zoomScaleNormal="70" zoomScaleSheetLayoutView="70" workbookViewId="0"/>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125" style="33" bestFit="1" customWidth="1"/>
    <col min="19" max="19" width="15.375" style="11" customWidth="1"/>
    <col min="20" max="25" width="9" style="11"/>
    <col min="26" max="26" width="3.625" style="11" customWidth="1"/>
    <col min="27" max="16384" width="9" style="11"/>
  </cols>
  <sheetData>
    <row r="1" spans="1:26"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26"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c r="S2" s="96"/>
    </row>
    <row r="3" spans="1:26" ht="60.75" customHeight="1" x14ac:dyDescent="0.15">
      <c r="A3" s="3" t="str" cm="1">
        <f t="array" ref="A3:R3">_xlfn._xlws.FILTER(一覧表!A3:R118,一覧表!W3:W118="教育、学習支援業")</f>
        <v>未達成</v>
      </c>
      <c r="B3" s="14">
        <v>47</v>
      </c>
      <c r="C3" s="100" t="str">
        <v>国立大学法人長崎大学</v>
      </c>
      <c r="D3" s="29" t="str">
        <v>長崎市文教町１－１４</v>
      </c>
      <c r="E3" s="7">
        <v>81</v>
      </c>
      <c r="F3" s="29" t="str">
        <v>大学</v>
      </c>
      <c r="G3" s="7" t="str">
        <v>R5～R7</v>
      </c>
      <c r="H3" s="18">
        <v>7457</v>
      </c>
      <c r="I3" s="18">
        <v>7467</v>
      </c>
      <c r="J3" s="23">
        <v>-1.341021858656255E-3</v>
      </c>
      <c r="K3" s="18">
        <v>10675</v>
      </c>
      <c r="L3" s="23">
        <v>-0.43154083411559618</v>
      </c>
      <c r="M3" s="98">
        <v>0.15397</v>
      </c>
      <c r="N3" s="98">
        <v>0.14934</v>
      </c>
      <c r="O3" s="23">
        <v>3.0070793011625629E-2</v>
      </c>
      <c r="P3" s="98">
        <v>0.21879000000000001</v>
      </c>
      <c r="Q3" s="23">
        <v>-0.42099110216275903</v>
      </c>
      <c r="R3" s="29" t="str">
        <v>別紙参照</v>
      </c>
      <c r="S3" s="101"/>
      <c r="T3" s="102"/>
    </row>
    <row r="4" spans="1:26" ht="30" customHeight="1" x14ac:dyDescent="0.15">
      <c r="A4" s="96"/>
      <c r="B4" s="204" t="s">
        <v>62</v>
      </c>
      <c r="C4" s="204"/>
      <c r="D4" s="204"/>
      <c r="E4" s="204"/>
      <c r="F4" s="204"/>
      <c r="G4" s="30"/>
      <c r="H4" s="15">
        <f>SUM(H3)</f>
        <v>7457</v>
      </c>
      <c r="I4" s="15">
        <f>SUM(I3)</f>
        <v>7467</v>
      </c>
      <c r="J4" s="104">
        <f>1-I4/H4</f>
        <v>-1.341021858656255E-3</v>
      </c>
      <c r="K4" s="15">
        <f>SUM(K3)</f>
        <v>10675</v>
      </c>
      <c r="L4" s="104">
        <f>1-K4/H4</f>
        <v>-0.43154083411559618</v>
      </c>
      <c r="M4" s="17"/>
      <c r="N4" s="17"/>
      <c r="O4" s="23"/>
      <c r="P4" s="31"/>
      <c r="Q4" s="19"/>
      <c r="R4" s="5"/>
    </row>
    <row r="5" spans="1:26" ht="45" customHeight="1" x14ac:dyDescent="0.15">
      <c r="A5" s="96"/>
      <c r="H5" s="96"/>
      <c r="I5" s="96"/>
      <c r="J5" s="81"/>
      <c r="K5" s="96"/>
      <c r="L5" s="81"/>
      <c r="O5" s="81"/>
      <c r="Q5" s="81"/>
      <c r="S5" s="24"/>
      <c r="T5" s="24"/>
    </row>
    <row r="6" spans="1:26" ht="45" customHeight="1" x14ac:dyDescent="0.15">
      <c r="A6" s="96"/>
      <c r="H6" s="96"/>
      <c r="I6" s="96"/>
      <c r="J6" s="81"/>
      <c r="K6" s="96"/>
      <c r="L6" s="81"/>
      <c r="O6" s="81"/>
      <c r="Q6" s="81"/>
      <c r="U6" s="24"/>
      <c r="V6" s="24"/>
      <c r="W6" s="24"/>
      <c r="X6" s="24"/>
      <c r="Y6" s="24"/>
      <c r="Z6" s="24"/>
    </row>
    <row r="7" spans="1:26" ht="28.5" customHeight="1" x14ac:dyDescent="0.15">
      <c r="A7" s="96"/>
      <c r="H7" s="96"/>
      <c r="I7" s="96"/>
      <c r="J7" s="81"/>
      <c r="K7" s="96"/>
      <c r="L7" s="81"/>
      <c r="O7" s="81"/>
      <c r="P7" s="35"/>
      <c r="Q7" s="81"/>
    </row>
    <row r="8" spans="1:26" ht="54" customHeight="1" x14ac:dyDescent="0.15">
      <c r="A8" s="96"/>
      <c r="H8" s="96"/>
      <c r="I8" s="96"/>
      <c r="J8" s="81"/>
      <c r="K8" s="96"/>
      <c r="L8" s="81"/>
      <c r="O8" s="81"/>
      <c r="P8" s="35"/>
      <c r="Q8" s="81"/>
    </row>
    <row r="9" spans="1:26" ht="30.75" customHeight="1" x14ac:dyDescent="0.15">
      <c r="A9" s="96"/>
      <c r="H9" s="96"/>
      <c r="I9" s="96"/>
      <c r="J9" s="81"/>
      <c r="K9" s="96"/>
      <c r="L9" s="81"/>
      <c r="O9" s="81"/>
      <c r="P9" s="35"/>
      <c r="Q9" s="81"/>
    </row>
    <row r="10" spans="1:26" ht="54" customHeight="1" x14ac:dyDescent="0.15">
      <c r="A10" s="96"/>
      <c r="H10" s="96"/>
      <c r="I10" s="96"/>
      <c r="J10" s="81"/>
      <c r="K10" s="96"/>
      <c r="L10" s="81"/>
      <c r="O10" s="81"/>
      <c r="Q10" s="81"/>
    </row>
    <row r="11" spans="1:26" x14ac:dyDescent="0.15">
      <c r="A11" s="96"/>
      <c r="H11" s="96"/>
      <c r="I11" s="96"/>
      <c r="J11" s="81"/>
      <c r="K11" s="96"/>
      <c r="L11" s="81"/>
      <c r="O11" s="81"/>
      <c r="Q11" s="81"/>
    </row>
    <row r="12" spans="1:26" x14ac:dyDescent="0.15">
      <c r="A12" s="96"/>
      <c r="H12" s="96"/>
      <c r="I12" s="96"/>
      <c r="J12" s="81"/>
      <c r="K12" s="96"/>
      <c r="L12" s="81"/>
      <c r="O12" s="81"/>
      <c r="Q12" s="81"/>
      <c r="S12" s="24"/>
      <c r="T12" s="24"/>
    </row>
    <row r="13" spans="1:26" ht="36.75" customHeight="1" x14ac:dyDescent="0.15">
      <c r="A13" s="96"/>
      <c r="H13" s="96"/>
      <c r="I13" s="96"/>
      <c r="J13" s="81"/>
      <c r="K13" s="96"/>
      <c r="L13" s="81"/>
      <c r="O13" s="81"/>
      <c r="Q13" s="81"/>
      <c r="U13" s="24"/>
      <c r="V13" s="24"/>
      <c r="W13" s="24"/>
      <c r="X13" s="24"/>
      <c r="Y13" s="24"/>
      <c r="Z13" s="24"/>
    </row>
    <row r="14" spans="1:26" x14ac:dyDescent="0.15">
      <c r="A14" s="96"/>
      <c r="H14" s="96"/>
      <c r="I14" s="96"/>
      <c r="J14" s="81"/>
      <c r="K14" s="96"/>
      <c r="L14" s="81"/>
      <c r="O14" s="81"/>
      <c r="Q14" s="81"/>
    </row>
    <row r="15" spans="1:26" ht="37.5" customHeight="1" x14ac:dyDescent="0.15">
      <c r="A15" s="96"/>
      <c r="H15" s="96"/>
      <c r="I15" s="96"/>
      <c r="J15" s="81"/>
      <c r="K15" s="96"/>
      <c r="L15" s="81"/>
      <c r="O15" s="81"/>
      <c r="Q15" s="81"/>
    </row>
    <row r="16" spans="1:26" ht="37.5" customHeight="1" x14ac:dyDescent="0.15">
      <c r="A16" s="96"/>
      <c r="H16" s="96"/>
      <c r="I16" s="96"/>
      <c r="J16" s="81"/>
      <c r="K16" s="96"/>
      <c r="L16" s="81"/>
      <c r="O16" s="81"/>
      <c r="Q16" s="81"/>
    </row>
    <row r="17" spans="1:20" ht="36.75" customHeight="1" x14ac:dyDescent="0.15">
      <c r="A17" s="96"/>
      <c r="H17" s="96"/>
      <c r="I17" s="96"/>
      <c r="J17" s="81"/>
      <c r="K17" s="96"/>
      <c r="L17" s="81"/>
      <c r="O17" s="81"/>
      <c r="Q17" s="81"/>
    </row>
    <row r="18" spans="1:20" ht="38.25" customHeight="1" x14ac:dyDescent="0.15">
      <c r="A18" s="96"/>
      <c r="H18" s="96"/>
      <c r="I18" s="96"/>
      <c r="J18" s="81"/>
      <c r="K18" s="96"/>
      <c r="L18" s="81"/>
      <c r="O18" s="81"/>
      <c r="Q18" s="81"/>
    </row>
    <row r="19" spans="1:20" ht="35.25" customHeight="1" x14ac:dyDescent="0.15">
      <c r="A19" s="96"/>
      <c r="H19" s="96"/>
      <c r="I19" s="96"/>
      <c r="J19" s="49"/>
      <c r="K19" s="96"/>
      <c r="L19" s="49"/>
      <c r="O19" s="49"/>
      <c r="Q19" s="49"/>
    </row>
    <row r="20" spans="1:20" ht="35.25" customHeight="1" x14ac:dyDescent="0.15">
      <c r="A20" s="96"/>
      <c r="H20" s="96"/>
      <c r="I20" s="96"/>
      <c r="J20" s="49"/>
      <c r="K20" s="96"/>
      <c r="L20" s="49"/>
      <c r="O20" s="49"/>
      <c r="Q20" s="49"/>
    </row>
    <row r="21" spans="1:20" ht="50.25" customHeight="1" x14ac:dyDescent="0.15">
      <c r="A21" s="96"/>
      <c r="H21" s="96"/>
      <c r="I21" s="96"/>
      <c r="J21" s="49"/>
      <c r="K21" s="96"/>
      <c r="L21" s="49"/>
      <c r="O21" s="49"/>
      <c r="Q21" s="49"/>
    </row>
    <row r="22" spans="1:20" ht="35.25" customHeight="1" x14ac:dyDescent="0.15">
      <c r="A22" s="96"/>
      <c r="H22" s="96"/>
      <c r="I22" s="96"/>
      <c r="J22" s="49"/>
      <c r="K22" s="96"/>
      <c r="L22" s="49"/>
      <c r="O22" s="49"/>
      <c r="Q22" s="49"/>
    </row>
    <row r="23" spans="1:20" ht="50.25" customHeight="1" x14ac:dyDescent="0.15">
      <c r="A23" s="96"/>
      <c r="H23" s="96"/>
      <c r="I23" s="96"/>
      <c r="J23" s="49"/>
      <c r="K23" s="96"/>
      <c r="L23" s="49"/>
      <c r="O23" s="49"/>
      <c r="Q23" s="49"/>
    </row>
    <row r="24" spans="1:20" ht="36.75" customHeight="1" x14ac:dyDescent="0.15">
      <c r="A24" s="96"/>
      <c r="H24" s="96"/>
      <c r="I24" s="96"/>
      <c r="J24" s="49"/>
      <c r="K24" s="96"/>
      <c r="L24" s="49"/>
      <c r="O24" s="49"/>
      <c r="Q24" s="49"/>
    </row>
    <row r="25" spans="1:20" ht="35.25" customHeight="1" x14ac:dyDescent="0.15">
      <c r="A25" s="96"/>
      <c r="H25" s="96"/>
      <c r="I25" s="96"/>
      <c r="J25" s="49"/>
      <c r="K25" s="96"/>
      <c r="L25" s="49"/>
      <c r="O25" s="49"/>
      <c r="Q25" s="49"/>
    </row>
    <row r="26" spans="1:20" ht="35.25" customHeight="1" x14ac:dyDescent="0.15">
      <c r="A26" s="96"/>
      <c r="H26" s="96"/>
      <c r="I26" s="96"/>
      <c r="J26" s="49"/>
      <c r="K26" s="96"/>
      <c r="L26" s="49"/>
      <c r="O26" s="49"/>
      <c r="Q26" s="49"/>
    </row>
    <row r="27" spans="1:20" ht="35.25" customHeight="1" x14ac:dyDescent="0.15">
      <c r="A27" s="96"/>
      <c r="H27" s="96"/>
      <c r="I27" s="96"/>
      <c r="J27" s="49"/>
      <c r="K27" s="96"/>
      <c r="L27" s="49"/>
      <c r="O27" s="49"/>
      <c r="Q27" s="49"/>
    </row>
    <row r="28" spans="1:20" ht="35.25" customHeight="1" x14ac:dyDescent="0.15">
      <c r="A28" s="96"/>
      <c r="H28" s="96"/>
      <c r="I28" s="96"/>
      <c r="J28" s="49"/>
      <c r="K28" s="96"/>
      <c r="L28" s="49"/>
      <c r="O28" s="49"/>
      <c r="Q28" s="49"/>
    </row>
    <row r="29" spans="1:20" x14ac:dyDescent="0.15">
      <c r="A29" s="96"/>
      <c r="H29" s="96"/>
      <c r="I29" s="96"/>
      <c r="J29" s="49"/>
      <c r="K29" s="96"/>
      <c r="L29" s="49"/>
      <c r="O29" s="49"/>
      <c r="Q29" s="49"/>
    </row>
    <row r="30" spans="1:20" ht="23.25" customHeight="1" x14ac:dyDescent="0.15">
      <c r="A30" s="96"/>
      <c r="H30" s="96"/>
      <c r="I30" s="96"/>
      <c r="J30" s="49"/>
      <c r="K30" s="96"/>
      <c r="L30" s="49"/>
      <c r="O30" s="49"/>
      <c r="Q30" s="49"/>
      <c r="S30" s="24"/>
      <c r="T30" s="24"/>
    </row>
    <row r="31" spans="1:20" s="24" customFormat="1" x14ac:dyDescent="0.15">
      <c r="A31" s="96"/>
      <c r="B31" s="11"/>
      <c r="C31" s="33"/>
      <c r="D31" s="33"/>
      <c r="E31" s="11"/>
      <c r="F31" s="34"/>
      <c r="G31" s="11"/>
      <c r="H31" s="96"/>
      <c r="I31" s="96"/>
      <c r="J31" s="49"/>
      <c r="K31" s="96"/>
      <c r="L31" s="49"/>
      <c r="M31" s="11"/>
      <c r="N31" s="11"/>
      <c r="O31" s="49"/>
      <c r="P31" s="11"/>
      <c r="Q31" s="49"/>
      <c r="R31" s="33"/>
      <c r="S31" s="11"/>
      <c r="T31" s="11"/>
    </row>
    <row r="32" spans="1:20" ht="21" customHeight="1" x14ac:dyDescent="0.15">
      <c r="A32" s="96"/>
      <c r="H32" s="96"/>
      <c r="I32" s="96"/>
      <c r="J32" s="49"/>
      <c r="K32" s="96"/>
      <c r="L32" s="49"/>
      <c r="O32" s="49"/>
      <c r="Q32" s="49"/>
    </row>
    <row r="33" spans="1:26" ht="58.5" customHeight="1" x14ac:dyDescent="0.15">
      <c r="A33" s="96"/>
      <c r="H33" s="96"/>
      <c r="I33" s="96"/>
      <c r="J33" s="49"/>
      <c r="K33" s="96"/>
      <c r="L33" s="49"/>
      <c r="O33" s="49"/>
      <c r="Q33" s="49"/>
    </row>
    <row r="34" spans="1:26" ht="41.25" customHeight="1" x14ac:dyDescent="0.15">
      <c r="A34" s="96"/>
      <c r="H34" s="96"/>
      <c r="I34" s="96"/>
      <c r="J34" s="49"/>
      <c r="K34" s="96"/>
      <c r="L34" s="49"/>
      <c r="O34" s="49"/>
      <c r="Q34" s="49"/>
    </row>
    <row r="35" spans="1:26" ht="36.75" customHeight="1" x14ac:dyDescent="0.15">
      <c r="A35" s="96"/>
      <c r="H35" s="96"/>
      <c r="I35" s="96"/>
      <c r="J35" s="49"/>
      <c r="K35" s="96"/>
      <c r="L35" s="49"/>
      <c r="O35" s="49"/>
      <c r="Q35" s="49"/>
    </row>
    <row r="36" spans="1:26" ht="33" customHeight="1" x14ac:dyDescent="0.15">
      <c r="A36" s="96"/>
      <c r="H36" s="96"/>
      <c r="I36" s="96"/>
      <c r="J36" s="49"/>
      <c r="K36" s="96"/>
      <c r="L36" s="49"/>
      <c r="O36" s="49"/>
      <c r="Q36" s="49"/>
    </row>
    <row r="37" spans="1:26" ht="41.25" customHeight="1" x14ac:dyDescent="0.15">
      <c r="A37" s="96"/>
      <c r="H37" s="96"/>
      <c r="I37" s="96"/>
      <c r="J37" s="49"/>
      <c r="K37" s="96"/>
      <c r="L37" s="49"/>
      <c r="O37" s="49"/>
      <c r="Q37" s="49"/>
    </row>
    <row r="38" spans="1:26" x14ac:dyDescent="0.15">
      <c r="A38" s="96"/>
      <c r="H38" s="96"/>
      <c r="I38" s="96"/>
      <c r="J38" s="49"/>
      <c r="K38" s="96"/>
      <c r="L38" s="49"/>
      <c r="O38" s="49"/>
      <c r="Q38" s="49"/>
    </row>
    <row r="39" spans="1:26" ht="41.25" customHeight="1" x14ac:dyDescent="0.15">
      <c r="A39" s="96"/>
      <c r="H39" s="96"/>
      <c r="I39" s="96"/>
      <c r="J39" s="49"/>
      <c r="K39" s="96"/>
      <c r="L39" s="49"/>
      <c r="O39" s="49"/>
      <c r="Q39" s="49"/>
    </row>
    <row r="40" spans="1:26" x14ac:dyDescent="0.15">
      <c r="A40" s="96"/>
      <c r="H40" s="96"/>
      <c r="I40" s="96"/>
      <c r="J40" s="49"/>
      <c r="K40" s="96"/>
      <c r="L40" s="49"/>
      <c r="O40" s="49"/>
      <c r="Q40" s="49"/>
    </row>
    <row r="41" spans="1:26" ht="39" customHeight="1" x14ac:dyDescent="0.15">
      <c r="A41" s="96"/>
      <c r="H41" s="96"/>
      <c r="I41" s="96"/>
      <c r="J41" s="49"/>
      <c r="K41" s="96"/>
      <c r="L41" s="49"/>
      <c r="O41" s="49"/>
      <c r="Q41" s="49"/>
      <c r="S41" s="24"/>
      <c r="T41" s="24"/>
    </row>
    <row r="42" spans="1:26" ht="39" customHeight="1" x14ac:dyDescent="0.15">
      <c r="A42" s="96"/>
      <c r="H42" s="96"/>
      <c r="I42" s="96"/>
      <c r="J42" s="49"/>
      <c r="K42" s="96"/>
      <c r="L42" s="49"/>
      <c r="O42" s="49"/>
      <c r="Q42" s="49"/>
      <c r="U42" s="24"/>
      <c r="V42" s="24"/>
      <c r="W42" s="24"/>
      <c r="X42" s="24"/>
      <c r="Y42" s="24"/>
      <c r="Z42" s="24"/>
    </row>
    <row r="43" spans="1:26" ht="48.75" customHeight="1" x14ac:dyDescent="0.15">
      <c r="A43" s="96"/>
      <c r="H43" s="96"/>
      <c r="I43" s="96"/>
      <c r="J43" s="49"/>
      <c r="K43" s="96"/>
      <c r="L43" s="49"/>
      <c r="O43" s="49"/>
      <c r="Q43" s="49"/>
    </row>
    <row r="44" spans="1:26" ht="50.25" customHeight="1" x14ac:dyDescent="0.15">
      <c r="A44" s="96"/>
      <c r="H44" s="96"/>
      <c r="I44" s="96"/>
      <c r="J44" s="49"/>
      <c r="K44" s="96"/>
      <c r="L44" s="49"/>
      <c r="O44" s="49"/>
      <c r="Q44" s="49"/>
    </row>
    <row r="45" spans="1:26" ht="31.5" customHeight="1" x14ac:dyDescent="0.15">
      <c r="A45" s="96"/>
      <c r="H45" s="96"/>
      <c r="I45" s="96"/>
      <c r="J45" s="49"/>
      <c r="K45" s="96"/>
      <c r="L45" s="49"/>
      <c r="Q45" s="49"/>
    </row>
    <row r="46" spans="1:26" ht="36.75" customHeight="1" x14ac:dyDescent="0.15">
      <c r="A46" s="96"/>
    </row>
    <row r="47" spans="1:26" ht="36.75" customHeight="1" x14ac:dyDescent="0.15">
      <c r="A47" s="96"/>
      <c r="S47" s="24"/>
      <c r="T47" s="24"/>
    </row>
    <row r="48" spans="1:26" x14ac:dyDescent="0.15">
      <c r="A48" s="96"/>
      <c r="U48" s="24"/>
      <c r="V48" s="24"/>
      <c r="W48" s="24"/>
      <c r="X48" s="24"/>
      <c r="Y48" s="24"/>
      <c r="Z48" s="24"/>
    </row>
    <row r="49" spans="1:26" ht="30.75" customHeight="1" x14ac:dyDescent="0.15">
      <c r="A49" s="96"/>
      <c r="S49" s="24"/>
      <c r="T49" s="24"/>
    </row>
    <row r="50" spans="1:26" s="24" customFormat="1" ht="23.25" customHeight="1" x14ac:dyDescent="0.15">
      <c r="A50" s="3"/>
      <c r="B50" s="11"/>
      <c r="C50" s="33"/>
      <c r="D50" s="33"/>
      <c r="E50" s="11"/>
      <c r="F50" s="34"/>
      <c r="G50" s="11"/>
      <c r="H50" s="11"/>
      <c r="I50" s="11"/>
      <c r="J50" s="11"/>
      <c r="K50" s="11"/>
      <c r="L50" s="11"/>
      <c r="M50" s="11"/>
      <c r="N50" s="11"/>
      <c r="O50" s="35"/>
      <c r="P50" s="11"/>
      <c r="Q50" s="11"/>
      <c r="R50" s="33"/>
      <c r="S50" s="11"/>
      <c r="T50" s="11"/>
    </row>
    <row r="51" spans="1:26" x14ac:dyDescent="0.15">
      <c r="A51" s="96"/>
      <c r="S51" s="24"/>
      <c r="T51" s="24"/>
    </row>
    <row r="52" spans="1:26" ht="41.25" customHeight="1" x14ac:dyDescent="0.15">
      <c r="A52" s="96"/>
      <c r="U52" s="24"/>
      <c r="V52" s="24"/>
      <c r="W52" s="24"/>
      <c r="X52" s="24"/>
      <c r="Y52" s="24"/>
      <c r="Z52" s="24"/>
    </row>
    <row r="53" spans="1:26" ht="27" customHeight="1" x14ac:dyDescent="0.15">
      <c r="A53" s="96"/>
    </row>
    <row r="54" spans="1:26" ht="33" customHeight="1" x14ac:dyDescent="0.15">
      <c r="A54" s="96"/>
    </row>
    <row r="55" spans="1:26" x14ac:dyDescent="0.15">
      <c r="A55" s="96"/>
    </row>
    <row r="56" spans="1:26" x14ac:dyDescent="0.15">
      <c r="A56" s="96"/>
    </row>
    <row r="57" spans="1:26" ht="24.75" customHeight="1" x14ac:dyDescent="0.15">
      <c r="A57" s="96"/>
    </row>
    <row r="58" spans="1:26" x14ac:dyDescent="0.15">
      <c r="A58" s="96"/>
    </row>
    <row r="59" spans="1:26" x14ac:dyDescent="0.15">
      <c r="A59" s="96"/>
    </row>
    <row r="60" spans="1:26" ht="29.25" customHeight="1" x14ac:dyDescent="0.15">
      <c r="A60" s="96"/>
    </row>
    <row r="61" spans="1:26" ht="36.75" customHeight="1" x14ac:dyDescent="0.15">
      <c r="A61" s="96"/>
    </row>
    <row r="62" spans="1:26" ht="39" customHeight="1" x14ac:dyDescent="0.15">
      <c r="A62" s="96"/>
    </row>
    <row r="63" spans="1:26" ht="48" customHeight="1" x14ac:dyDescent="0.15">
      <c r="A63" s="96"/>
    </row>
    <row r="64" spans="1:26" ht="34.5" customHeight="1" x14ac:dyDescent="0.15">
      <c r="A64" s="96"/>
    </row>
    <row r="65" spans="1:26" x14ac:dyDescent="0.15">
      <c r="A65" s="96"/>
    </row>
    <row r="66" spans="1:26" x14ac:dyDescent="0.15">
      <c r="A66" s="96"/>
    </row>
    <row r="67" spans="1:26" x14ac:dyDescent="0.15">
      <c r="A67" s="96"/>
    </row>
    <row r="68" spans="1:26" x14ac:dyDescent="0.15">
      <c r="A68" s="96"/>
    </row>
    <row r="69" spans="1:26" ht="34.5" customHeight="1" x14ac:dyDescent="0.15">
      <c r="A69" s="96"/>
    </row>
    <row r="70" spans="1:26" ht="33" customHeight="1" x14ac:dyDescent="0.15">
      <c r="A70" s="96"/>
    </row>
    <row r="71" spans="1:26" x14ac:dyDescent="0.15">
      <c r="A71" s="96"/>
    </row>
    <row r="72" spans="1:26" ht="41.25" customHeight="1" x14ac:dyDescent="0.15">
      <c r="A72" s="3"/>
      <c r="S72" s="24"/>
      <c r="T72" s="24"/>
    </row>
    <row r="73" spans="1:26" x14ac:dyDescent="0.15">
      <c r="A73" s="96"/>
      <c r="U73" s="24"/>
      <c r="V73" s="24"/>
      <c r="W73" s="24"/>
      <c r="X73" s="24"/>
      <c r="Y73" s="24"/>
      <c r="Z73" s="24"/>
    </row>
    <row r="74" spans="1:26" ht="33" customHeight="1" x14ac:dyDescent="0.15"/>
    <row r="75" spans="1:26" ht="44.25" customHeight="1" x14ac:dyDescent="0.15">
      <c r="A75" s="96"/>
    </row>
    <row r="76" spans="1:26" ht="27.75" customHeight="1" x14ac:dyDescent="0.15">
      <c r="A76" s="96"/>
    </row>
    <row r="77" spans="1:26" ht="27" customHeight="1" x14ac:dyDescent="0.15">
      <c r="A77" s="96"/>
    </row>
    <row r="79" spans="1:26" ht="39" customHeight="1" x14ac:dyDescent="0.15">
      <c r="A79" s="96"/>
    </row>
    <row r="80" spans="1:26" ht="37.5" customHeight="1" x14ac:dyDescent="0.15">
      <c r="A80" s="96"/>
    </row>
    <row r="82" spans="1:1" x14ac:dyDescent="0.15">
      <c r="A82" s="96"/>
    </row>
    <row r="83" spans="1:1" x14ac:dyDescent="0.15">
      <c r="A83" s="96"/>
    </row>
    <row r="84" spans="1:1" ht="39" customHeight="1" x14ac:dyDescent="0.15">
      <c r="A84" s="96"/>
    </row>
    <row r="85" spans="1:1" ht="36.75" customHeight="1" x14ac:dyDescent="0.15">
      <c r="A85" s="96"/>
    </row>
    <row r="86" spans="1:1" ht="21.75" customHeight="1" x14ac:dyDescent="0.15">
      <c r="A86" s="3"/>
    </row>
    <row r="87" spans="1:1" x14ac:dyDescent="0.15">
      <c r="A87" s="96"/>
    </row>
    <row r="88" spans="1:1" ht="36.75" customHeight="1" x14ac:dyDescent="0.15"/>
    <row r="89" spans="1:1" ht="39" customHeight="1" x14ac:dyDescent="0.15">
      <c r="A89" s="96"/>
    </row>
    <row r="90" spans="1:1" ht="56.25" customHeight="1" x14ac:dyDescent="0.15">
      <c r="A90" s="96"/>
    </row>
    <row r="92" spans="1:1" ht="25.5" customHeight="1" x14ac:dyDescent="0.15">
      <c r="A92" s="96"/>
    </row>
    <row r="93" spans="1:1" ht="63.75" customHeight="1" x14ac:dyDescent="0.15">
      <c r="A93" s="96"/>
    </row>
    <row r="94" spans="1:1" ht="34.5" customHeight="1" x14ac:dyDescent="0.15">
      <c r="A94" s="96"/>
    </row>
    <row r="95" spans="1:1" x14ac:dyDescent="0.15">
      <c r="A95" s="96"/>
    </row>
    <row r="96" spans="1:1" x14ac:dyDescent="0.15">
      <c r="A96" s="96"/>
    </row>
    <row r="97" spans="1:1" x14ac:dyDescent="0.15">
      <c r="A97" s="96"/>
    </row>
    <row r="98" spans="1:1" ht="34.5" customHeight="1" x14ac:dyDescent="0.15"/>
    <row r="99" spans="1:1" ht="36.75" customHeight="1" x14ac:dyDescent="0.15">
      <c r="A99" s="96"/>
    </row>
    <row r="100" spans="1:1" ht="19.5" customHeight="1" x14ac:dyDescent="0.15">
      <c r="A100" s="96"/>
    </row>
    <row r="101" spans="1:1" ht="33" customHeight="1" x14ac:dyDescent="0.15">
      <c r="A101" s="96"/>
    </row>
    <row r="102" spans="1:1" ht="42.75" customHeight="1" x14ac:dyDescent="0.15">
      <c r="A102" s="96"/>
    </row>
    <row r="103" spans="1:1" x14ac:dyDescent="0.15">
      <c r="A103" s="96"/>
    </row>
    <row r="104" spans="1:1" x14ac:dyDescent="0.15">
      <c r="A104" s="96"/>
    </row>
    <row r="105" spans="1:1" x14ac:dyDescent="0.15">
      <c r="A105" s="96"/>
    </row>
    <row r="106" spans="1:1" ht="68.25" customHeight="1" x14ac:dyDescent="0.15"/>
  </sheetData>
  <mergeCells count="10">
    <mergeCell ref="G1:G2"/>
    <mergeCell ref="H1:L1"/>
    <mergeCell ref="M1:Q1"/>
    <mergeCell ref="R1:R2"/>
    <mergeCell ref="B4:F4"/>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tint="0.79998168889431442"/>
  </sheetPr>
  <dimension ref="A1:X111"/>
  <sheetViews>
    <sheetView topLeftCell="A6" zoomScale="70" zoomScaleNormal="70" zoomScaleSheetLayoutView="70" workbookViewId="0"/>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125" style="33" bestFit="1" customWidth="1"/>
    <col min="19" max="23" width="9" style="11"/>
    <col min="24" max="24" width="3.625" style="11" customWidth="1"/>
    <col min="25" max="16384" width="9" style="11"/>
  </cols>
  <sheetData>
    <row r="1" spans="1:24"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24"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row>
    <row r="3" spans="1:24" s="24" customFormat="1" ht="60" customHeight="1" x14ac:dyDescent="0.15">
      <c r="A3" s="3" t="str" cm="1">
        <f t="array" ref="A3:R14">_xlfn._xlws.FILTER(一覧表!A3:R118,一覧表!W3:W118="医療、福祉")</f>
        <v>未達成</v>
      </c>
      <c r="B3" s="176">
        <v>48</v>
      </c>
      <c r="C3" s="5" t="str">
        <v>国立大学法人長崎大学医学部・歯学部付属病院</v>
      </c>
      <c r="D3" s="29" t="str">
        <v>長崎市文教町１－１４</v>
      </c>
      <c r="E3" s="7">
        <v>83</v>
      </c>
      <c r="F3" s="29" t="str">
        <v>病院</v>
      </c>
      <c r="G3" s="7" t="str">
        <v>R5～R7</v>
      </c>
      <c r="H3" s="25">
        <v>12810</v>
      </c>
      <c r="I3" s="25">
        <v>12652</v>
      </c>
      <c r="J3" s="23">
        <v>1.2334113973458183E-2</v>
      </c>
      <c r="K3" s="18">
        <v>17584</v>
      </c>
      <c r="L3" s="23">
        <v>-0.3726775956284154</v>
      </c>
      <c r="M3" s="12">
        <v>0.12259</v>
      </c>
      <c r="N3" s="12">
        <v>0.11891</v>
      </c>
      <c r="O3" s="23">
        <v>3.0018761726078869E-2</v>
      </c>
      <c r="P3" s="12">
        <v>0.16525999999999999</v>
      </c>
      <c r="Q3" s="23">
        <v>-0.34807080512276678</v>
      </c>
      <c r="R3" s="29" t="str">
        <v>省エネルギータイプの空調機器の導入。
ＬＥＤ照明器具への更新。
教職員へ省エネ推進活動の周知徹底を図る。</v>
      </c>
    </row>
    <row r="4" spans="1:24" s="24" customFormat="1" ht="60" customHeight="1" x14ac:dyDescent="0.15">
      <c r="A4" s="3" t="str">
        <v>未達成</v>
      </c>
      <c r="B4" s="176">
        <v>49</v>
      </c>
      <c r="C4" s="5" t="str">
        <v>国家公務員共済組合連合会　佐世保共済病院</v>
      </c>
      <c r="D4" s="29" t="str">
        <v>長崎県佐世保市島地町１０−１７</v>
      </c>
      <c r="E4" s="7">
        <v>83</v>
      </c>
      <c r="F4" s="29" t="str">
        <v>病院</v>
      </c>
      <c r="G4" s="7" t="str">
        <v>R5～R7</v>
      </c>
      <c r="H4" s="25">
        <v>2780</v>
      </c>
      <c r="I4" s="25">
        <v>2752</v>
      </c>
      <c r="J4" s="23">
        <v>1.0071942446043147E-2</v>
      </c>
      <c r="K4" s="18">
        <v>2922</v>
      </c>
      <c r="L4" s="23">
        <v>-5.1079136690647564E-2</v>
      </c>
      <c r="M4" s="98" t="str">
        <v>-</v>
      </c>
      <c r="N4" s="98" t="str">
        <v>-</v>
      </c>
      <c r="O4" s="23" t="str">
        <v>-</v>
      </c>
      <c r="P4" s="98" t="str">
        <v>-</v>
      </c>
      <c r="Q4" s="23" t="str">
        <v>-</v>
      </c>
      <c r="R4" s="29" t="str">
        <v>・大型機器のこまめな運転操作
・大型機器から小型機器への分散化
・高効率機器への更新</v>
      </c>
    </row>
    <row r="5" spans="1:24" s="192" customFormat="1" ht="60" customHeight="1" x14ac:dyDescent="0.15">
      <c r="A5" s="3" t="str">
        <v>未達成</v>
      </c>
      <c r="B5" s="176">
        <v>64</v>
      </c>
      <c r="C5" s="5" t="str">
        <v>独立行政法人国立病院機構</v>
      </c>
      <c r="D5" s="29" t="str">
        <v>東京都目黒区東が丘２丁目５番２１号</v>
      </c>
      <c r="E5" s="7">
        <v>83</v>
      </c>
      <c r="F5" s="29" t="str">
        <v>全国140病院を１つとして運営する独立行政法人</v>
      </c>
      <c r="G5" s="7" t="str">
        <v>R5～R7</v>
      </c>
      <c r="H5" s="25">
        <v>9290</v>
      </c>
      <c r="I5" s="25">
        <v>9011</v>
      </c>
      <c r="J5" s="23">
        <v>3.0032292787944059E-2</v>
      </c>
      <c r="K5" s="18">
        <v>12784</v>
      </c>
      <c r="L5" s="23">
        <v>-0.37610333692142084</v>
      </c>
      <c r="M5" s="98" t="str">
        <v>-</v>
      </c>
      <c r="N5" s="98" t="str">
        <v>-</v>
      </c>
      <c r="O5" s="23" t="str">
        <v>-</v>
      </c>
      <c r="P5" s="98" t="str">
        <v>-</v>
      </c>
      <c r="Q5" s="23" t="str">
        <v>-</v>
      </c>
      <c r="R5" s="29" t="str">
        <v>LED照明の導入、再生可能エネルギー由来電力調達の推進、太陽光発電の導入、建築物における省エネルギー対策、廃棄物のリサイクルの推進、エネルギー使用量の抑制の推進</v>
      </c>
      <c r="S5" s="24"/>
      <c r="T5" s="24"/>
      <c r="U5" s="24"/>
      <c r="V5" s="24"/>
      <c r="W5" s="24"/>
      <c r="X5" s="24"/>
    </row>
    <row r="6" spans="1:24" s="24" customFormat="1" ht="91.5" customHeight="1" x14ac:dyDescent="0.15">
      <c r="A6" s="3" t="str">
        <v>未達成</v>
      </c>
      <c r="B6" s="176">
        <v>68</v>
      </c>
      <c r="C6" s="5" t="str">
        <v>長崎県病院企業団</v>
      </c>
      <c r="D6" s="29" t="str">
        <v>長崎市元船町１７－１　長崎県大波止ビル７階</v>
      </c>
      <c r="E6" s="7">
        <v>83</v>
      </c>
      <c r="F6" s="29" t="str">
        <v>特別地方公共団体（一部事務組合）として、病院・診療所を設置・運営。</v>
      </c>
      <c r="G6" s="7" t="str">
        <v>R6～R8</v>
      </c>
      <c r="H6" s="25">
        <v>12477</v>
      </c>
      <c r="I6" s="25">
        <v>12249.6</v>
      </c>
      <c r="J6" s="23">
        <v>1.8225534984371183E-2</v>
      </c>
      <c r="K6" s="18">
        <v>12804.9</v>
      </c>
      <c r="L6" s="23">
        <v>-2.6280355854772841E-2</v>
      </c>
      <c r="M6" s="98" t="str">
        <v>-</v>
      </c>
      <c r="N6" s="98" t="str">
        <v>-</v>
      </c>
      <c r="O6" s="23" t="str">
        <v>-</v>
      </c>
      <c r="P6" s="98" t="str">
        <v>-</v>
      </c>
      <c r="Q6" s="23" t="str">
        <v>-</v>
      </c>
      <c r="R6" s="29" t="str">
        <v>別紙参照</v>
      </c>
    </row>
    <row r="7" spans="1:24" s="24" customFormat="1" ht="60" customHeight="1" x14ac:dyDescent="0.15">
      <c r="A7" s="3" t="str">
        <v>総量目標達成</v>
      </c>
      <c r="B7" s="176">
        <v>72</v>
      </c>
      <c r="C7" s="249" t="str">
        <v>日本赤十字社</v>
      </c>
      <c r="D7" s="29" t="str">
        <v>長崎市茂里町３－１５</v>
      </c>
      <c r="E7" s="7">
        <v>85</v>
      </c>
      <c r="F7" s="29" t="str">
        <v>災害救護業務 他
血液事業
一般病院
保健医療</v>
      </c>
      <c r="G7" s="7" t="str">
        <v>R5～R7</v>
      </c>
      <c r="H7" s="25">
        <v>4392.2</v>
      </c>
      <c r="I7" s="25">
        <v>4329.8</v>
      </c>
      <c r="J7" s="23">
        <v>1.420700332407443E-2</v>
      </c>
      <c r="K7" s="18">
        <v>4179.3999999999996</v>
      </c>
      <c r="L7" s="23">
        <v>4.8449524156459201E-2</v>
      </c>
      <c r="M7" s="98" t="str">
        <v>-</v>
      </c>
      <c r="N7" s="98" t="str">
        <v>-</v>
      </c>
      <c r="O7" s="23" t="str">
        <v>-</v>
      </c>
      <c r="P7" s="98" t="str">
        <v>-</v>
      </c>
      <c r="Q7" s="23" t="str">
        <v>-</v>
      </c>
      <c r="R7" s="29" t="str">
        <v>別紙参照</v>
      </c>
    </row>
    <row r="8" spans="1:24" s="192" customFormat="1" ht="60" customHeight="1" x14ac:dyDescent="0.15">
      <c r="A8" s="3" t="str">
        <v>未達成</v>
      </c>
      <c r="B8" s="176">
        <v>90</v>
      </c>
      <c r="C8" s="5" t="str">
        <v>独立行政法人地域医療機能推進機構（諫早総合病院）</v>
      </c>
      <c r="D8" s="29" t="str">
        <v>諫早市永昌東町 24番 1号</v>
      </c>
      <c r="E8" s="7">
        <v>83</v>
      </c>
      <c r="F8" s="29" t="str">
        <v>一般病院</v>
      </c>
      <c r="G8" s="7" t="str">
        <v>R5～R7</v>
      </c>
      <c r="H8" s="25">
        <v>2579</v>
      </c>
      <c r="I8" s="25">
        <v>2501</v>
      </c>
      <c r="J8" s="23">
        <v>3.0244280728964679E-2</v>
      </c>
      <c r="K8" s="18">
        <v>2924</v>
      </c>
      <c r="L8" s="23">
        <v>-0.13377278014734384</v>
      </c>
      <c r="M8" s="98" t="str">
        <v>-</v>
      </c>
      <c r="N8" s="98" t="str">
        <v>-</v>
      </c>
      <c r="O8" s="23" t="str">
        <v>-</v>
      </c>
      <c r="P8" s="98" t="str">
        <v>-</v>
      </c>
      <c r="Q8" s="23" t="str">
        <v>-</v>
      </c>
      <c r="R8" s="29">
        <v>0</v>
      </c>
      <c r="S8" s="24"/>
      <c r="T8" s="24"/>
      <c r="U8" s="24"/>
      <c r="V8" s="24"/>
      <c r="W8" s="24"/>
      <c r="X8" s="24"/>
    </row>
    <row r="9" spans="1:24" s="24" customFormat="1" ht="60" customHeight="1" x14ac:dyDescent="0.15">
      <c r="A9" s="3" t="str">
        <v>未達成</v>
      </c>
      <c r="B9" s="176">
        <v>91</v>
      </c>
      <c r="C9" s="5" t="str">
        <v>独立行政法人労働者健康安全機構</v>
      </c>
      <c r="D9" s="29" t="str">
        <v>神奈川県川崎市中原区木月住吉町1</v>
      </c>
      <c r="E9" s="7">
        <v>83</v>
      </c>
      <c r="F9" s="29" t="str">
        <v>一般病院ほか</v>
      </c>
      <c r="G9" s="7" t="str">
        <v>R5～R7</v>
      </c>
      <c r="H9" s="25">
        <v>4011</v>
      </c>
      <c r="I9" s="25">
        <v>3891</v>
      </c>
      <c r="J9" s="23">
        <v>2.9917726252804755E-2</v>
      </c>
      <c r="K9" s="18">
        <v>4239</v>
      </c>
      <c r="L9" s="23">
        <v>-5.6843679880329123E-2</v>
      </c>
      <c r="M9" s="98">
        <v>1732</v>
      </c>
      <c r="N9" s="98">
        <v>1680</v>
      </c>
      <c r="O9" s="23">
        <v>3.002309468822173E-2</v>
      </c>
      <c r="P9" s="98">
        <v>1847</v>
      </c>
      <c r="Q9" s="23">
        <v>-6.6397228637413486E-2</v>
      </c>
      <c r="R9" s="29" t="str">
        <v>・冷温水一次ポンプのインバータ化
・照明のLED化
・換気扇ほか設備機器の不要時停止、OA機器等は節電モードの活用</v>
      </c>
      <c r="S9" s="192"/>
      <c r="T9" s="192"/>
      <c r="U9" s="192"/>
      <c r="V9" s="192"/>
      <c r="W9" s="192"/>
      <c r="X9" s="192"/>
    </row>
    <row r="10" spans="1:24" s="24" customFormat="1" ht="60" customHeight="1" x14ac:dyDescent="0.15">
      <c r="A10" s="3" t="str">
        <v>未達成</v>
      </c>
      <c r="B10" s="176">
        <v>95</v>
      </c>
      <c r="C10" s="5" t="str">
        <v>地方独立行政法人佐世保市総合医療センター</v>
      </c>
      <c r="D10" s="29" t="str">
        <v>佐世保市平瀬町９番地３</v>
      </c>
      <c r="E10" s="7">
        <v>83</v>
      </c>
      <c r="F10" s="29" t="str">
        <v>病院</v>
      </c>
      <c r="G10" s="7" t="str">
        <v>R5～R7</v>
      </c>
      <c r="H10" s="25">
        <v>4985</v>
      </c>
      <c r="I10" s="25">
        <v>4835</v>
      </c>
      <c r="J10" s="23">
        <v>3.0090270812437314E-2</v>
      </c>
      <c r="K10" s="18">
        <v>5236</v>
      </c>
      <c r="L10" s="23">
        <v>-5.0351053159478409E-2</v>
      </c>
      <c r="M10" s="98" t="str">
        <v>-</v>
      </c>
      <c r="N10" s="98" t="str">
        <v>-</v>
      </c>
      <c r="O10" s="23" t="str">
        <v>-</v>
      </c>
      <c r="P10" s="98" t="str">
        <v>-</v>
      </c>
      <c r="Q10" s="23" t="str">
        <v>-</v>
      </c>
      <c r="R10" s="29" t="str">
        <v>空調の抑制に努めた。</v>
      </c>
    </row>
    <row r="11" spans="1:24" s="24" customFormat="1" ht="60" customHeight="1" x14ac:dyDescent="0.15">
      <c r="A11" s="3" t="str">
        <v>原単位目標達成</v>
      </c>
      <c r="B11" s="176">
        <v>99</v>
      </c>
      <c r="C11" s="248" t="str">
        <v>医療法人厚生会　道ノ尾病院、虹が丘病院</v>
      </c>
      <c r="D11" s="29" t="str">
        <v>長崎市虹が丘町 1番 1号</v>
      </c>
      <c r="E11" s="7">
        <v>83</v>
      </c>
      <c r="F11" s="29" t="str">
        <v>患者第一主義の基本理念のもと精神科病院、急性期病院、宿泊型 自立訓練
所等を地域展開する</v>
      </c>
      <c r="G11" s="7" t="str">
        <v>R4～R6</v>
      </c>
      <c r="H11" s="25">
        <v>725.9</v>
      </c>
      <c r="I11" s="25">
        <v>718.6</v>
      </c>
      <c r="J11" s="23">
        <v>1.0056481609037049E-2</v>
      </c>
      <c r="K11" s="18">
        <v>704</v>
      </c>
      <c r="L11" s="23">
        <v>3.0169444827111147E-2</v>
      </c>
      <c r="M11" s="12">
        <v>0.13400000000000001</v>
      </c>
      <c r="N11" s="12">
        <v>0.1326</v>
      </c>
      <c r="O11" s="23">
        <v>1.0447761194029903E-2</v>
      </c>
      <c r="P11" s="12">
        <v>0.13100000000000001</v>
      </c>
      <c r="Q11" s="23">
        <v>2.2388059701492602E-2</v>
      </c>
      <c r="R11" s="29" t="str">
        <v>アイドリングストップ、地球温暖化防止啓発活動、節水等
高効率エアコンヘの転換</v>
      </c>
    </row>
    <row r="12" spans="1:24" s="24" customFormat="1" ht="60" customHeight="1" x14ac:dyDescent="0.15">
      <c r="A12" s="3" t="str">
        <v>未達成</v>
      </c>
      <c r="B12" s="176">
        <v>101</v>
      </c>
      <c r="C12" s="5" t="str">
        <v>社会医療法人財団　白十字会</v>
      </c>
      <c r="D12" s="29" t="str">
        <v>佐世保市大和町１５番地</v>
      </c>
      <c r="E12" s="7">
        <v>83</v>
      </c>
      <c r="F12" s="29" t="str">
        <v>地域支援病院・リハビリテーション病院・介護老人保健施設　他</v>
      </c>
      <c r="G12" s="7" t="str">
        <v>R5～R7</v>
      </c>
      <c r="H12" s="25" t="str">
        <v>-</v>
      </c>
      <c r="I12" s="25" t="str">
        <v>-</v>
      </c>
      <c r="J12" s="23" t="str">
        <v>-</v>
      </c>
      <c r="K12" s="18">
        <v>3336</v>
      </c>
      <c r="L12" s="23" t="str">
        <v>-</v>
      </c>
      <c r="M12" s="98">
        <v>5.0090000000000003E-2</v>
      </c>
      <c r="N12" s="98">
        <v>4.9590000000000002E-2</v>
      </c>
      <c r="O12" s="23">
        <v>9.9820323417847412E-3</v>
      </c>
      <c r="P12" s="98">
        <v>5.0999999999999997E-2</v>
      </c>
      <c r="Q12" s="23">
        <v>-1.8167298862048264E-2</v>
      </c>
      <c r="R12" s="29" t="str">
        <v>①	ＬＥＤ照明への更新及びエネルギー消費効率の高い機器への更新。
②	レマンドコントロールによる抑制及び冷暖房の適正温度管理
③	省エネ管理委員会における省エネ意識向上の啓発活動
④	電気契約におけるCO2削減プランへの契約更新</v>
      </c>
    </row>
    <row r="13" spans="1:24" s="24" customFormat="1" ht="60" customHeight="1" x14ac:dyDescent="0.15">
      <c r="A13" s="3" t="str">
        <v>未達成</v>
      </c>
      <c r="B13" s="176">
        <v>103</v>
      </c>
      <c r="C13" s="5" t="str">
        <v>地方独立行政法人長崎市立病院機構</v>
      </c>
      <c r="D13" s="29" t="str">
        <v>長崎市新地町６－３９</v>
      </c>
      <c r="E13" s="7">
        <v>83</v>
      </c>
      <c r="F13" s="29" t="str">
        <v>外来、入院、診療</v>
      </c>
      <c r="G13" s="7" t="str">
        <v>R5～R7</v>
      </c>
      <c r="H13" s="25">
        <v>5043.8</v>
      </c>
      <c r="I13" s="25">
        <v>4892.5</v>
      </c>
      <c r="J13" s="23">
        <v>2.9997224315000626E-2</v>
      </c>
      <c r="K13" s="18">
        <v>5283</v>
      </c>
      <c r="L13" s="23">
        <v>-4.7424560846980324E-2</v>
      </c>
      <c r="M13" s="98" t="str">
        <v>-</v>
      </c>
      <c r="N13" s="98" t="str">
        <v>-</v>
      </c>
      <c r="O13" s="23" t="str">
        <v>-</v>
      </c>
      <c r="P13" s="98" t="str">
        <v>-</v>
      </c>
      <c r="Q13" s="23" t="str">
        <v>-</v>
      </c>
      <c r="R13" s="29" t="str">
        <v>・院内空調における温度設定管理の一元化・エネルギーの見える化
・冷水蓄熱システムの蓄熱運転時間延長
・空調給気温度、露点温度の変更
・院内照明器具のLED化工事</v>
      </c>
    </row>
    <row r="14" spans="1:24" s="24" customFormat="1" ht="60" customHeight="1" x14ac:dyDescent="0.15">
      <c r="A14" s="3" t="str">
        <v>未達成</v>
      </c>
      <c r="B14" s="176">
        <v>106</v>
      </c>
      <c r="C14" s="5" t="str">
        <v>医療法人清潮会</v>
      </c>
      <c r="D14" s="29" t="str">
        <v>長崎市布巻町１６５－１</v>
      </c>
      <c r="E14" s="7">
        <v>83</v>
      </c>
      <c r="F14" s="29" t="str">
        <v>精神科病院、介護老人保健施設を運営</v>
      </c>
      <c r="G14" s="7" t="str">
        <v>R4～R6</v>
      </c>
      <c r="H14" s="25">
        <v>4064</v>
      </c>
      <c r="I14" s="25">
        <v>4003</v>
      </c>
      <c r="J14" s="23">
        <v>1.5009842519685068E-2</v>
      </c>
      <c r="K14" s="18">
        <v>4065</v>
      </c>
      <c r="L14" s="23">
        <v>-2.460629921259283E-4</v>
      </c>
      <c r="M14" s="98" t="str">
        <v>-</v>
      </c>
      <c r="N14" s="98" t="str">
        <v>-</v>
      </c>
      <c r="O14" s="23" t="str">
        <v>-</v>
      </c>
      <c r="P14" s="98" t="str">
        <v>-</v>
      </c>
      <c r="Q14" s="23" t="str">
        <v>-</v>
      </c>
      <c r="R14" s="29" t="str">
        <v>・LED照明への全面転換事業をR5年度より本格着手し、R7年度に転換完了予定。
・冷暖房の適正温度管理の徹底。
・経過年数の長い空調機の計画的な更新の実施により、電気使用の効率化を図る。</v>
      </c>
    </row>
    <row r="15" spans="1:24" ht="30.75" customHeight="1" x14ac:dyDescent="0.15">
      <c r="A15" s="96"/>
      <c r="B15" s="204" t="s">
        <v>62</v>
      </c>
      <c r="C15" s="204"/>
      <c r="D15" s="204"/>
      <c r="E15" s="204"/>
      <c r="F15" s="204"/>
      <c r="G15" s="30"/>
      <c r="H15" s="15">
        <f>SUM(H3:H14)</f>
        <v>63157.9</v>
      </c>
      <c r="I15" s="15">
        <f>SUM(I3:I14)</f>
        <v>61835.5</v>
      </c>
      <c r="J15" s="104">
        <f>1-I15/H15</f>
        <v>2.0937998255166845E-2</v>
      </c>
      <c r="K15" s="15">
        <f>SUM(K3:K14)</f>
        <v>76061.3</v>
      </c>
      <c r="L15" s="104">
        <f>1-K15/H15</f>
        <v>-0.20430381630801531</v>
      </c>
      <c r="M15" s="17"/>
      <c r="N15" s="17"/>
      <c r="O15" s="23"/>
      <c r="P15" s="31"/>
      <c r="Q15" s="19"/>
      <c r="R15" s="5"/>
    </row>
    <row r="16" spans="1:24" x14ac:dyDescent="0.15">
      <c r="A16" s="96"/>
      <c r="H16" s="96"/>
      <c r="I16" s="96"/>
      <c r="J16" s="81"/>
      <c r="K16" s="96"/>
      <c r="L16" s="81"/>
      <c r="O16" s="81"/>
      <c r="Q16" s="81"/>
    </row>
    <row r="17" spans="1:24" x14ac:dyDescent="0.15">
      <c r="A17" s="96"/>
      <c r="H17" s="96"/>
      <c r="I17" s="96"/>
      <c r="J17" s="81"/>
      <c r="K17" s="96"/>
      <c r="L17" s="81"/>
      <c r="O17" s="81"/>
      <c r="Q17" s="81"/>
    </row>
    <row r="18" spans="1:24" ht="36.75" customHeight="1" x14ac:dyDescent="0.15">
      <c r="A18" s="96"/>
      <c r="H18" s="96"/>
      <c r="I18" s="96"/>
      <c r="J18" s="81"/>
      <c r="K18" s="96"/>
      <c r="L18" s="81"/>
      <c r="O18" s="81"/>
      <c r="P18" s="35"/>
      <c r="Q18" s="81"/>
      <c r="S18" s="24"/>
      <c r="T18" s="24"/>
      <c r="U18" s="24"/>
      <c r="V18" s="24"/>
      <c r="W18" s="24"/>
      <c r="X18" s="24"/>
    </row>
    <row r="19" spans="1:24" x14ac:dyDescent="0.15">
      <c r="A19" s="96"/>
      <c r="H19" s="96"/>
      <c r="I19" s="96"/>
      <c r="J19" s="81"/>
      <c r="K19" s="96"/>
      <c r="L19" s="81"/>
      <c r="O19" s="81"/>
      <c r="P19" s="35"/>
      <c r="Q19" s="81"/>
    </row>
    <row r="20" spans="1:24" ht="37.5" customHeight="1" x14ac:dyDescent="0.15">
      <c r="A20" s="96"/>
      <c r="H20" s="96"/>
      <c r="I20" s="96"/>
      <c r="J20" s="49"/>
      <c r="K20" s="96"/>
      <c r="L20" s="49"/>
      <c r="O20" s="49"/>
      <c r="P20" s="35"/>
      <c r="Q20" s="49"/>
    </row>
    <row r="21" spans="1:24" ht="37.5" customHeight="1" x14ac:dyDescent="0.15">
      <c r="A21" s="96"/>
      <c r="H21" s="96"/>
      <c r="I21" s="96"/>
      <c r="J21" s="49"/>
      <c r="K21" s="96"/>
      <c r="L21" s="49"/>
      <c r="O21" s="49"/>
      <c r="Q21" s="49"/>
    </row>
    <row r="22" spans="1:24" ht="36.75" customHeight="1" x14ac:dyDescent="0.15">
      <c r="A22" s="96"/>
      <c r="H22" s="96"/>
      <c r="I22" s="96"/>
      <c r="J22" s="49"/>
      <c r="K22" s="96"/>
      <c r="L22" s="49"/>
      <c r="O22" s="49"/>
      <c r="Q22" s="49"/>
    </row>
    <row r="23" spans="1:24" ht="38.25" customHeight="1" x14ac:dyDescent="0.15">
      <c r="A23" s="96"/>
      <c r="H23" s="96"/>
      <c r="I23" s="96"/>
      <c r="J23" s="49"/>
      <c r="K23" s="96"/>
      <c r="L23" s="49"/>
      <c r="O23" s="49"/>
      <c r="Q23" s="49"/>
    </row>
    <row r="24" spans="1:24" ht="35.25" customHeight="1" x14ac:dyDescent="0.15">
      <c r="A24" s="96"/>
      <c r="H24" s="96"/>
      <c r="I24" s="96"/>
      <c r="J24" s="49"/>
      <c r="K24" s="96"/>
      <c r="L24" s="49"/>
      <c r="O24" s="49"/>
      <c r="Q24" s="49"/>
    </row>
    <row r="25" spans="1:24" ht="35.25" customHeight="1" x14ac:dyDescent="0.15">
      <c r="A25" s="96"/>
      <c r="H25" s="96"/>
      <c r="I25" s="96"/>
      <c r="J25" s="49"/>
      <c r="K25" s="96"/>
      <c r="L25" s="49"/>
      <c r="O25" s="49"/>
      <c r="Q25" s="49"/>
    </row>
    <row r="26" spans="1:24" ht="50.25" customHeight="1" x14ac:dyDescent="0.15">
      <c r="A26" s="96"/>
      <c r="H26" s="96"/>
      <c r="I26" s="96"/>
      <c r="J26" s="49"/>
      <c r="K26" s="96"/>
      <c r="L26" s="49"/>
      <c r="O26" s="49"/>
      <c r="Q26" s="49"/>
    </row>
    <row r="27" spans="1:24" ht="35.25" customHeight="1" x14ac:dyDescent="0.15">
      <c r="A27" s="96"/>
      <c r="H27" s="96"/>
      <c r="I27" s="96"/>
      <c r="J27" s="49"/>
      <c r="K27" s="96"/>
      <c r="L27" s="49"/>
      <c r="O27" s="49"/>
      <c r="Q27" s="49"/>
    </row>
    <row r="28" spans="1:24" ht="50.25" customHeight="1" x14ac:dyDescent="0.15">
      <c r="A28" s="96"/>
      <c r="H28" s="96"/>
      <c r="I28" s="96"/>
      <c r="J28" s="49"/>
      <c r="K28" s="96"/>
      <c r="L28" s="49"/>
      <c r="O28" s="49"/>
      <c r="Q28" s="49"/>
    </row>
    <row r="29" spans="1:24" ht="36.75" customHeight="1" x14ac:dyDescent="0.15">
      <c r="A29" s="96"/>
      <c r="H29" s="96"/>
      <c r="I29" s="96"/>
      <c r="J29" s="49"/>
      <c r="K29" s="96"/>
      <c r="L29" s="49"/>
      <c r="O29" s="49"/>
      <c r="Q29" s="49"/>
    </row>
    <row r="30" spans="1:24" ht="35.25" customHeight="1" x14ac:dyDescent="0.15">
      <c r="A30" s="96"/>
      <c r="H30" s="96"/>
      <c r="I30" s="96"/>
      <c r="J30" s="49"/>
      <c r="K30" s="96"/>
      <c r="L30" s="49"/>
      <c r="O30" s="49"/>
      <c r="Q30" s="49"/>
    </row>
    <row r="31" spans="1:24" ht="35.25" customHeight="1" x14ac:dyDescent="0.15">
      <c r="A31" s="96"/>
      <c r="H31" s="96"/>
      <c r="I31" s="96"/>
      <c r="J31" s="49"/>
      <c r="K31" s="96"/>
      <c r="L31" s="49"/>
      <c r="O31" s="49"/>
      <c r="Q31" s="49"/>
    </row>
    <row r="32" spans="1:24" ht="35.25" customHeight="1" x14ac:dyDescent="0.15">
      <c r="A32" s="96"/>
      <c r="H32" s="96"/>
      <c r="I32" s="96"/>
      <c r="J32" s="49"/>
      <c r="K32" s="96"/>
      <c r="L32" s="49"/>
      <c r="O32" s="49"/>
      <c r="Q32" s="49"/>
    </row>
    <row r="33" spans="1:24" ht="35.25" customHeight="1" x14ac:dyDescent="0.15">
      <c r="A33" s="96"/>
      <c r="H33" s="96"/>
      <c r="I33" s="96"/>
      <c r="J33" s="49"/>
      <c r="K33" s="96"/>
      <c r="L33" s="49"/>
      <c r="O33" s="49"/>
      <c r="Q33" s="49"/>
    </row>
    <row r="34" spans="1:24" x14ac:dyDescent="0.15">
      <c r="A34" s="96"/>
      <c r="H34" s="96"/>
      <c r="I34" s="96"/>
      <c r="J34" s="49"/>
      <c r="K34" s="96"/>
      <c r="L34" s="49"/>
      <c r="O34" s="49"/>
      <c r="Q34" s="49"/>
    </row>
    <row r="35" spans="1:24" ht="23.25" customHeight="1" x14ac:dyDescent="0.15">
      <c r="A35" s="96"/>
      <c r="H35" s="96"/>
      <c r="I35" s="96"/>
      <c r="J35" s="49"/>
      <c r="K35" s="96"/>
      <c r="L35" s="49"/>
      <c r="O35" s="49"/>
      <c r="Q35" s="49"/>
    </row>
    <row r="36" spans="1:24" s="24" customFormat="1" x14ac:dyDescent="0.15">
      <c r="A36" s="96"/>
      <c r="B36" s="11"/>
      <c r="C36" s="33"/>
      <c r="D36" s="33"/>
      <c r="E36" s="11"/>
      <c r="F36" s="34"/>
      <c r="G36" s="11"/>
      <c r="H36" s="96"/>
      <c r="I36" s="96"/>
      <c r="J36" s="49"/>
      <c r="K36" s="96"/>
      <c r="L36" s="49"/>
      <c r="M36" s="11"/>
      <c r="N36" s="11"/>
      <c r="O36" s="49"/>
      <c r="P36" s="11"/>
      <c r="Q36" s="49"/>
      <c r="R36" s="33"/>
    </row>
    <row r="37" spans="1:24" ht="21" customHeight="1" x14ac:dyDescent="0.15">
      <c r="A37" s="96"/>
      <c r="H37" s="96"/>
      <c r="I37" s="96"/>
      <c r="J37" s="49"/>
      <c r="K37" s="96"/>
      <c r="L37" s="49"/>
      <c r="O37" s="49"/>
      <c r="Q37" s="49"/>
    </row>
    <row r="38" spans="1:24" ht="58.5" customHeight="1" x14ac:dyDescent="0.15">
      <c r="A38" s="96"/>
      <c r="H38" s="96"/>
      <c r="I38" s="96"/>
      <c r="J38" s="49"/>
      <c r="K38" s="96"/>
      <c r="L38" s="49"/>
      <c r="O38" s="49"/>
      <c r="Q38" s="49"/>
    </row>
    <row r="39" spans="1:24" ht="41.25" customHeight="1" x14ac:dyDescent="0.15">
      <c r="A39" s="96"/>
      <c r="H39" s="96"/>
      <c r="I39" s="96"/>
      <c r="J39" s="49"/>
      <c r="K39" s="96"/>
      <c r="L39" s="49"/>
      <c r="O39" s="49"/>
      <c r="Q39" s="49"/>
    </row>
    <row r="40" spans="1:24" ht="36.75" customHeight="1" x14ac:dyDescent="0.15">
      <c r="A40" s="96"/>
      <c r="H40" s="96"/>
      <c r="I40" s="96"/>
      <c r="J40" s="49"/>
      <c r="K40" s="96"/>
      <c r="L40" s="49"/>
      <c r="O40" s="49"/>
      <c r="Q40" s="49"/>
    </row>
    <row r="41" spans="1:24" ht="33" customHeight="1" x14ac:dyDescent="0.15">
      <c r="A41" s="96"/>
      <c r="H41" s="96"/>
      <c r="I41" s="96"/>
      <c r="J41" s="49"/>
      <c r="K41" s="96"/>
      <c r="L41" s="49"/>
      <c r="O41" s="49"/>
      <c r="Q41" s="49"/>
    </row>
    <row r="42" spans="1:24" ht="41.25" customHeight="1" x14ac:dyDescent="0.15">
      <c r="A42" s="96"/>
      <c r="H42" s="96"/>
      <c r="I42" s="96"/>
      <c r="J42" s="49"/>
      <c r="K42" s="96"/>
      <c r="L42" s="49"/>
      <c r="O42" s="49"/>
      <c r="Q42" s="49"/>
    </row>
    <row r="43" spans="1:24" x14ac:dyDescent="0.15">
      <c r="A43" s="96"/>
      <c r="H43" s="96"/>
      <c r="I43" s="96"/>
      <c r="J43" s="49"/>
      <c r="K43" s="96"/>
      <c r="L43" s="49"/>
      <c r="O43" s="49"/>
      <c r="Q43" s="49"/>
    </row>
    <row r="44" spans="1:24" ht="27.75" customHeight="1" x14ac:dyDescent="0.15">
      <c r="A44" s="96"/>
      <c r="H44" s="96"/>
      <c r="I44" s="96"/>
      <c r="J44" s="49"/>
      <c r="K44" s="96"/>
      <c r="L44" s="49"/>
      <c r="O44" s="49"/>
      <c r="Q44" s="49"/>
    </row>
    <row r="45" spans="1:24" x14ac:dyDescent="0.15">
      <c r="A45" s="96"/>
      <c r="H45" s="96"/>
      <c r="I45" s="96"/>
      <c r="J45" s="49"/>
      <c r="K45" s="96"/>
      <c r="L45" s="49"/>
      <c r="O45" s="49"/>
      <c r="Q45" s="49"/>
    </row>
    <row r="46" spans="1:24" ht="31.5" customHeight="1" x14ac:dyDescent="0.15">
      <c r="A46" s="96"/>
      <c r="H46" s="96"/>
      <c r="I46" s="96"/>
      <c r="J46" s="49"/>
      <c r="K46" s="96"/>
      <c r="L46" s="49"/>
      <c r="Q46" s="49"/>
    </row>
    <row r="47" spans="1:24" ht="39" customHeight="1" x14ac:dyDescent="0.15">
      <c r="A47" s="96"/>
      <c r="S47" s="24"/>
      <c r="T47" s="24"/>
      <c r="U47" s="24"/>
      <c r="V47" s="24"/>
      <c r="W47" s="24"/>
      <c r="X47" s="24"/>
    </row>
    <row r="48" spans="1:24" ht="48.75" customHeight="1" x14ac:dyDescent="0.15">
      <c r="A48" s="96"/>
    </row>
    <row r="49" spans="1:24" ht="50.25" customHeight="1" x14ac:dyDescent="0.15">
      <c r="A49" s="96"/>
    </row>
    <row r="50" spans="1:24" ht="34.5" customHeight="1" x14ac:dyDescent="0.15">
      <c r="A50" s="96"/>
    </row>
    <row r="51" spans="1:24" ht="36.75" customHeight="1" x14ac:dyDescent="0.15">
      <c r="A51" s="96"/>
    </row>
    <row r="52" spans="1:24" ht="36.75" customHeight="1" x14ac:dyDescent="0.15">
      <c r="A52" s="96"/>
    </row>
    <row r="53" spans="1:24" x14ac:dyDescent="0.15">
      <c r="A53" s="96"/>
      <c r="S53" s="24"/>
      <c r="T53" s="24"/>
      <c r="U53" s="24"/>
      <c r="V53" s="24"/>
      <c r="W53" s="24"/>
      <c r="X53" s="24"/>
    </row>
    <row r="54" spans="1:24" ht="30.75" customHeight="1" x14ac:dyDescent="0.15">
      <c r="A54" s="96"/>
    </row>
    <row r="55" spans="1:24" s="24" customFormat="1" ht="23.25" customHeight="1" x14ac:dyDescent="0.15">
      <c r="A55" s="3"/>
      <c r="B55" s="11"/>
      <c r="C55" s="33"/>
      <c r="D55" s="33"/>
      <c r="E55" s="11"/>
      <c r="F55" s="34"/>
      <c r="G55" s="11"/>
      <c r="H55" s="11"/>
      <c r="I55" s="11"/>
      <c r="J55" s="11"/>
      <c r="K55" s="11"/>
      <c r="L55" s="11"/>
      <c r="M55" s="11"/>
      <c r="N55" s="11"/>
      <c r="O55" s="35"/>
      <c r="P55" s="11"/>
      <c r="Q55" s="11"/>
      <c r="R55" s="33"/>
    </row>
    <row r="56" spans="1:24" x14ac:dyDescent="0.15">
      <c r="A56" s="96"/>
    </row>
    <row r="57" spans="1:24" ht="41.25" customHeight="1" x14ac:dyDescent="0.15">
      <c r="A57" s="96"/>
      <c r="S57" s="24"/>
      <c r="T57" s="24"/>
      <c r="U57" s="24"/>
      <c r="V57" s="24"/>
      <c r="W57" s="24"/>
      <c r="X57" s="24"/>
    </row>
    <row r="58" spans="1:24" ht="27" customHeight="1" x14ac:dyDescent="0.15">
      <c r="A58" s="96"/>
    </row>
    <row r="59" spans="1:24" ht="33" customHeight="1" x14ac:dyDescent="0.15">
      <c r="A59" s="96"/>
    </row>
    <row r="60" spans="1:24" x14ac:dyDescent="0.15">
      <c r="A60" s="96"/>
    </row>
    <row r="61" spans="1:24" x14ac:dyDescent="0.15">
      <c r="A61" s="96"/>
    </row>
    <row r="62" spans="1:24" ht="24.75" customHeight="1" x14ac:dyDescent="0.15">
      <c r="A62" s="96"/>
    </row>
    <row r="63" spans="1:24" x14ac:dyDescent="0.15">
      <c r="A63" s="96"/>
    </row>
    <row r="64" spans="1:24" x14ac:dyDescent="0.15">
      <c r="A64" s="96"/>
    </row>
    <row r="65" spans="1:24" ht="29.25" customHeight="1" x14ac:dyDescent="0.15">
      <c r="A65" s="96"/>
    </row>
    <row r="66" spans="1:24" ht="36.75" customHeight="1" x14ac:dyDescent="0.15">
      <c r="A66" s="96"/>
    </row>
    <row r="67" spans="1:24" ht="39" customHeight="1" x14ac:dyDescent="0.15">
      <c r="A67" s="96"/>
    </row>
    <row r="68" spans="1:24" ht="48" customHeight="1" x14ac:dyDescent="0.15">
      <c r="A68" s="96"/>
    </row>
    <row r="69" spans="1:24" ht="34.5" customHeight="1" x14ac:dyDescent="0.15">
      <c r="A69" s="96"/>
    </row>
    <row r="70" spans="1:24" x14ac:dyDescent="0.15">
      <c r="A70" s="96"/>
    </row>
    <row r="71" spans="1:24" x14ac:dyDescent="0.15">
      <c r="A71" s="96"/>
    </row>
    <row r="72" spans="1:24" x14ac:dyDescent="0.15">
      <c r="A72" s="96"/>
    </row>
    <row r="73" spans="1:24" x14ac:dyDescent="0.15">
      <c r="A73" s="96"/>
    </row>
    <row r="74" spans="1:24" ht="34.5" customHeight="1" x14ac:dyDescent="0.15">
      <c r="A74" s="96"/>
    </row>
    <row r="75" spans="1:24" ht="33" customHeight="1" x14ac:dyDescent="0.15">
      <c r="A75" s="96"/>
    </row>
    <row r="76" spans="1:24" x14ac:dyDescent="0.15">
      <c r="A76" s="96"/>
    </row>
    <row r="77" spans="1:24" ht="41.25" customHeight="1" x14ac:dyDescent="0.15">
      <c r="A77" s="3"/>
    </row>
    <row r="78" spans="1:24" x14ac:dyDescent="0.15">
      <c r="A78" s="96"/>
      <c r="S78" s="24"/>
      <c r="T78" s="24"/>
      <c r="U78" s="24"/>
      <c r="V78" s="24"/>
      <c r="W78" s="24"/>
      <c r="X78" s="24"/>
    </row>
    <row r="79" spans="1:24" ht="33" customHeight="1" x14ac:dyDescent="0.15"/>
    <row r="80" spans="1:24" ht="44.25" customHeight="1" x14ac:dyDescent="0.15">
      <c r="A80" s="96"/>
    </row>
    <row r="81" spans="1:1" ht="27.75" customHeight="1" x14ac:dyDescent="0.15">
      <c r="A81" s="96"/>
    </row>
    <row r="82" spans="1:1" ht="27" customHeight="1" x14ac:dyDescent="0.15">
      <c r="A82" s="96"/>
    </row>
    <row r="84" spans="1:1" ht="39" customHeight="1" x14ac:dyDescent="0.15">
      <c r="A84" s="96"/>
    </row>
    <row r="85" spans="1:1" ht="37.5" customHeight="1" x14ac:dyDescent="0.15">
      <c r="A85" s="96"/>
    </row>
    <row r="87" spans="1:1" x14ac:dyDescent="0.15">
      <c r="A87" s="96"/>
    </row>
    <row r="88" spans="1:1" x14ac:dyDescent="0.15">
      <c r="A88" s="96"/>
    </row>
    <row r="89" spans="1:1" ht="39" customHeight="1" x14ac:dyDescent="0.15">
      <c r="A89" s="96"/>
    </row>
    <row r="90" spans="1:1" ht="36.75" customHeight="1" x14ac:dyDescent="0.15">
      <c r="A90" s="96"/>
    </row>
    <row r="91" spans="1:1" ht="21.75" customHeight="1" x14ac:dyDescent="0.15">
      <c r="A91" s="3"/>
    </row>
    <row r="92" spans="1:1" x14ac:dyDescent="0.15">
      <c r="A92" s="96"/>
    </row>
    <row r="93" spans="1:1" ht="36.75" customHeight="1" x14ac:dyDescent="0.15"/>
    <row r="94" spans="1:1" ht="39" customHeight="1" x14ac:dyDescent="0.15">
      <c r="A94" s="96"/>
    </row>
    <row r="95" spans="1:1" ht="56.25" customHeight="1" x14ac:dyDescent="0.15">
      <c r="A95" s="96"/>
    </row>
    <row r="97" spans="1:1" ht="25.5" customHeight="1" x14ac:dyDescent="0.15">
      <c r="A97" s="96"/>
    </row>
    <row r="98" spans="1:1" ht="63.75" customHeight="1" x14ac:dyDescent="0.15">
      <c r="A98" s="96"/>
    </row>
    <row r="99" spans="1:1" ht="34.5" customHeight="1" x14ac:dyDescent="0.15">
      <c r="A99" s="96"/>
    </row>
    <row r="100" spans="1:1" x14ac:dyDescent="0.15">
      <c r="A100" s="96"/>
    </row>
    <row r="101" spans="1:1" x14ac:dyDescent="0.15">
      <c r="A101" s="96"/>
    </row>
    <row r="102" spans="1:1" x14ac:dyDescent="0.15">
      <c r="A102" s="96"/>
    </row>
    <row r="103" spans="1:1" ht="34.5" customHeight="1" x14ac:dyDescent="0.15"/>
    <row r="104" spans="1:1" ht="36.75" customHeight="1" x14ac:dyDescent="0.15">
      <c r="A104" s="96"/>
    </row>
    <row r="105" spans="1:1" ht="19.5" customHeight="1" x14ac:dyDescent="0.15">
      <c r="A105" s="96"/>
    </row>
    <row r="106" spans="1:1" ht="33" customHeight="1" x14ac:dyDescent="0.15">
      <c r="A106" s="96"/>
    </row>
    <row r="107" spans="1:1" ht="42.75" customHeight="1" x14ac:dyDescent="0.15">
      <c r="A107" s="96"/>
    </row>
    <row r="108" spans="1:1" x14ac:dyDescent="0.15">
      <c r="A108" s="96"/>
    </row>
    <row r="109" spans="1:1" x14ac:dyDescent="0.15">
      <c r="A109" s="96"/>
    </row>
    <row r="110" spans="1:1" x14ac:dyDescent="0.15">
      <c r="A110" s="96"/>
    </row>
    <row r="111" spans="1:1" ht="68.25" customHeight="1" x14ac:dyDescent="0.15"/>
  </sheetData>
  <sortState xmlns:xlrd2="http://schemas.microsoft.com/office/spreadsheetml/2017/richdata2" ref="A8:X14">
    <sortCondition ref="A8:A14"/>
    <sortCondition ref="E8:E14"/>
  </sortState>
  <mergeCells count="10">
    <mergeCell ref="G1:G2"/>
    <mergeCell ref="H1:L1"/>
    <mergeCell ref="M1:Q1"/>
    <mergeCell ref="R1:R2"/>
    <mergeCell ref="B15:F15"/>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5" tint="0.79998168889431442"/>
  </sheetPr>
  <dimension ref="A1:X96"/>
  <sheetViews>
    <sheetView zoomScale="70" zoomScaleNormal="70" zoomScaleSheetLayoutView="70" workbookViewId="0"/>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125" style="33" bestFit="1" customWidth="1"/>
    <col min="19" max="23" width="9" style="11"/>
    <col min="24" max="24" width="3.625" style="11" customWidth="1"/>
    <col min="25" max="16384" width="9" style="11"/>
  </cols>
  <sheetData>
    <row r="1" spans="1:18"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18"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row>
    <row r="3" spans="1:18" s="24" customFormat="1" ht="174" customHeight="1" x14ac:dyDescent="0.15">
      <c r="A3" s="3" t="str" cm="1">
        <f t="array" ref="A3:R6">_xlfn._xlws.FILTER(一覧表!A3:R118,一覧表!W3:W118="複合サービス事業")</f>
        <v>未達成</v>
      </c>
      <c r="B3" s="176">
        <v>55</v>
      </c>
      <c r="C3" s="5" t="str">
        <v>生活協同組合ララコープ</v>
      </c>
      <c r="D3" s="29" t="str">
        <v>西彼杵郡長与町岡郷１４７４</v>
      </c>
      <c r="E3" s="7">
        <v>87</v>
      </c>
      <c r="F3" s="29" t="str">
        <v>長崎県内をエリアとして無店舗 。店舗業態による商品供給</v>
      </c>
      <c r="G3" s="7" t="str">
        <v>R5～R7</v>
      </c>
      <c r="H3" s="18">
        <v>5008</v>
      </c>
      <c r="I3" s="18">
        <v>5026</v>
      </c>
      <c r="J3" s="23">
        <v>-3.5942492012779326E-3</v>
      </c>
      <c r="K3" s="18">
        <v>5325</v>
      </c>
      <c r="L3" s="23">
        <v>-6.3298722044728528E-2</v>
      </c>
      <c r="M3" s="98">
        <v>21.4</v>
      </c>
      <c r="N3" s="98">
        <v>21.2</v>
      </c>
      <c r="O3" s="23">
        <v>9.3457943925233655E-3</v>
      </c>
      <c r="P3" s="98">
        <v>21.3</v>
      </c>
      <c r="Q3" s="23">
        <v>4.6728971962616273E-3</v>
      </c>
      <c r="R3" s="29" t="str">
        <v>これまでの取り組みとほぼ同じ内容です。
電力使用量とガス使用量削減については、専門業者との業務提携による省エネチューニングの施策により省エネを推進することができました。店舗改装に伴う省エネ機器への入替えを実施しました。フロン漏えい管理を徹底し、必要に応じて冷設機器の入替えを実施しました。
車両燃料使用量削減については、電子マップシステムを活用した配達ルートの見直しにより配達効率アップを継続して行いました。また車両毎の燃料使用量の記録及び確認を徹底しました。
原単位については、温室効果ガス排出量の削減と供給高が好調に推移したことが削減率の改善に繁がっています。
各課題において部署毎に目標数値を設定し、月次で管理し月1回開催の統合マネジメント推進委員会で取組み内容を確認しています。
以上の取組みを年間取組みとし引き続きの継続的改善の中で実施しました。</v>
      </c>
    </row>
    <row r="4" spans="1:18" s="24" customFormat="1" ht="121.5" x14ac:dyDescent="0.15">
      <c r="A4" s="3" t="str">
        <v>未達成</v>
      </c>
      <c r="B4" s="176">
        <v>76</v>
      </c>
      <c r="C4" s="5" t="str">
        <v>日本郵便株式会社</v>
      </c>
      <c r="D4" s="29" t="str">
        <v xml:space="preserve">東京都千代田区大手町二丁目 3 番 1 号 </v>
      </c>
      <c r="E4" s="7">
        <v>86</v>
      </c>
      <c r="F4" s="29" t="str">
        <v>郵便業務、銀行窓口業務、保険窓口業務、印紙の売りさばき、地方公共団 体からの受託業務、前記以外の銀行業、生命保険業及び損害保険業の代理 業務、国内・国際物流業、不動産業、物販業など</v>
      </c>
      <c r="G4" s="7" t="str">
        <v>R4～R6</v>
      </c>
      <c r="H4" s="18">
        <v>6786.4</v>
      </c>
      <c r="I4" s="18">
        <v>6582.8</v>
      </c>
      <c r="J4" s="23">
        <v>3.0001178828244601E-2</v>
      </c>
      <c r="K4" s="18">
        <v>6708.6</v>
      </c>
      <c r="L4" s="23">
        <v>1.1464104679948073E-2</v>
      </c>
      <c r="M4" s="98" t="str">
        <v>-</v>
      </c>
      <c r="N4" s="98" t="str">
        <v>-</v>
      </c>
      <c r="O4" s="23" t="str">
        <v>-</v>
      </c>
      <c r="P4" s="98" t="str">
        <v>-</v>
      </c>
      <c r="Q4" s="23" t="str">
        <v>-</v>
      </c>
      <c r="R4" s="29" t="str">
        <v>昼休憩時の照明消灯、空調の温度管理（夏季28℃・冬季18℃）、
電源機器の未使用時電源オフ、コピー機の省エネモード設定、
2アップ3ダウンの励行によるエレベータ使用頻度の低減、
ペーパーレス化の推進。</v>
      </c>
    </row>
    <row r="5" spans="1:18" s="24" customFormat="1" ht="66" customHeight="1" x14ac:dyDescent="0.15">
      <c r="A5" s="3" t="str">
        <v>総量目標達成</v>
      </c>
      <c r="B5" s="176">
        <v>102</v>
      </c>
      <c r="C5" s="249" t="str">
        <v>長崎県央農業協同組合</v>
      </c>
      <c r="D5" s="29" t="str">
        <v>諫早市栗面町１７４番地１</v>
      </c>
      <c r="E5" s="7">
        <v>87</v>
      </c>
      <c r="F5" s="29" t="str">
        <v>長崎県央地区の農業協同組合</v>
      </c>
      <c r="G5" s="7" t="str">
        <v>R5～R7</v>
      </c>
      <c r="H5" s="18">
        <v>5305.1</v>
      </c>
      <c r="I5" s="18">
        <v>5252</v>
      </c>
      <c r="J5" s="23">
        <v>1.0009236395166932E-2</v>
      </c>
      <c r="K5" s="18">
        <v>5137.6000000000004</v>
      </c>
      <c r="L5" s="23">
        <v>3.15733916420049E-2</v>
      </c>
      <c r="M5" s="98" t="str">
        <v>-</v>
      </c>
      <c r="N5" s="98" t="str">
        <v>-</v>
      </c>
      <c r="O5" s="23" t="str">
        <v>-</v>
      </c>
      <c r="P5" s="98" t="str">
        <v>-</v>
      </c>
      <c r="Q5" s="23" t="str">
        <v>-</v>
      </c>
      <c r="R5" s="29" t="str">
        <v>・空調フィルターの定期的清掃
・照明等のLED化、休憩時間の消灯
・老朽電気設備の省エネ対応機器への更新</v>
      </c>
    </row>
    <row r="6" spans="1:18" s="24" customFormat="1" ht="60.75" customHeight="1" x14ac:dyDescent="0.15">
      <c r="A6" s="3" t="str">
        <v>総量目標達成</v>
      </c>
      <c r="B6" s="176">
        <v>104</v>
      </c>
      <c r="C6" s="249" t="str">
        <v>島原雲仙農業協同組合</v>
      </c>
      <c r="D6" s="29" t="str">
        <v>島原市萩原２丁目５１９２番地１</v>
      </c>
      <c r="E6" s="7">
        <v>87</v>
      </c>
      <c r="F6" s="29" t="str">
        <v>島原雲仙地区の農業協同組合</v>
      </c>
      <c r="G6" s="7" t="str">
        <v>R5～R7</v>
      </c>
      <c r="H6" s="18">
        <v>3080</v>
      </c>
      <c r="I6" s="18">
        <v>2987</v>
      </c>
      <c r="J6" s="23">
        <v>3.0194805194805219E-2</v>
      </c>
      <c r="K6" s="18">
        <v>2906</v>
      </c>
      <c r="L6" s="23">
        <v>5.6493506493506485E-2</v>
      </c>
      <c r="M6" s="98" t="str">
        <v>-</v>
      </c>
      <c r="N6" s="98" t="str">
        <v>-</v>
      </c>
      <c r="O6" s="23" t="str">
        <v>-</v>
      </c>
      <c r="P6" s="98" t="str">
        <v>-</v>
      </c>
      <c r="Q6" s="23" t="str">
        <v>-</v>
      </c>
      <c r="R6" s="29" t="str">
        <v>①事務所等の空調温度設定を夏場28℃、冬場20℃にすることで空調消費電力を低減
②照明器具の更新の際はLED等を検討</v>
      </c>
    </row>
    <row r="7" spans="1:18" ht="29.25" customHeight="1" x14ac:dyDescent="0.15">
      <c r="A7" s="96"/>
      <c r="B7" s="204" t="s">
        <v>62</v>
      </c>
      <c r="C7" s="204"/>
      <c r="D7" s="204"/>
      <c r="E7" s="204"/>
      <c r="F7" s="204"/>
      <c r="G7" s="30"/>
      <c r="H7" s="8">
        <f>SUM(H3:H6)</f>
        <v>20179.5</v>
      </c>
      <c r="I7" s="8">
        <f>SUM(I3:I6)</f>
        <v>19847.8</v>
      </c>
      <c r="J7" s="99">
        <f>1-I7/+H7</f>
        <v>1.6437473673777903E-2</v>
      </c>
      <c r="K7" s="8">
        <f>SUM(K3:K6)</f>
        <v>20077.2</v>
      </c>
      <c r="L7" s="99">
        <f>1-K7/+H7</f>
        <v>5.0695012264921901E-3</v>
      </c>
      <c r="M7" s="17"/>
      <c r="N7" s="17"/>
      <c r="O7" s="23"/>
      <c r="P7" s="31"/>
      <c r="Q7" s="19"/>
      <c r="R7" s="26"/>
    </row>
    <row r="8" spans="1:18" ht="45" customHeight="1" x14ac:dyDescent="0.15">
      <c r="A8" s="96"/>
      <c r="H8" s="96"/>
      <c r="I8" s="96"/>
      <c r="J8" s="81"/>
      <c r="K8" s="96"/>
      <c r="L8" s="81"/>
      <c r="O8" s="81"/>
      <c r="Q8" s="81"/>
    </row>
    <row r="9" spans="1:18" ht="35.25" customHeight="1" x14ac:dyDescent="0.15">
      <c r="A9" s="96"/>
      <c r="H9" s="96"/>
      <c r="I9" s="96"/>
      <c r="J9" s="49"/>
      <c r="K9" s="96"/>
      <c r="L9" s="49"/>
      <c r="O9" s="49"/>
      <c r="Q9" s="49"/>
    </row>
    <row r="10" spans="1:18" ht="35.25" customHeight="1" x14ac:dyDescent="0.15">
      <c r="A10" s="96"/>
      <c r="H10" s="96"/>
      <c r="I10" s="96"/>
      <c r="J10" s="49"/>
      <c r="K10" s="96"/>
      <c r="L10" s="49"/>
      <c r="O10" s="49"/>
      <c r="Q10" s="49"/>
    </row>
    <row r="11" spans="1:18" ht="50.25" customHeight="1" x14ac:dyDescent="0.15">
      <c r="A11" s="96"/>
      <c r="H11" s="96"/>
      <c r="I11" s="96"/>
      <c r="J11" s="49"/>
      <c r="K11" s="96"/>
      <c r="L11" s="49"/>
      <c r="O11" s="49"/>
      <c r="Q11" s="49"/>
    </row>
    <row r="12" spans="1:18" ht="35.25" customHeight="1" x14ac:dyDescent="0.15">
      <c r="A12" s="96"/>
      <c r="H12" s="96"/>
      <c r="I12" s="96"/>
      <c r="J12" s="49"/>
      <c r="K12" s="96"/>
      <c r="L12" s="49"/>
      <c r="O12" s="49"/>
      <c r="Q12" s="49"/>
    </row>
    <row r="13" spans="1:18" ht="50.25" customHeight="1" x14ac:dyDescent="0.15">
      <c r="A13" s="96"/>
      <c r="H13" s="96"/>
      <c r="I13" s="96"/>
      <c r="J13" s="49"/>
      <c r="K13" s="96"/>
      <c r="L13" s="49"/>
      <c r="O13" s="49"/>
      <c r="Q13" s="49"/>
    </row>
    <row r="14" spans="1:18" ht="36.75" customHeight="1" x14ac:dyDescent="0.15">
      <c r="A14" s="96"/>
      <c r="H14" s="96"/>
      <c r="I14" s="96"/>
      <c r="J14" s="49"/>
      <c r="K14" s="96"/>
      <c r="L14" s="49"/>
      <c r="O14" s="49"/>
      <c r="Q14" s="49"/>
    </row>
    <row r="15" spans="1:18" ht="35.25" customHeight="1" x14ac:dyDescent="0.15">
      <c r="A15" s="96"/>
      <c r="H15" s="96"/>
      <c r="I15" s="96"/>
      <c r="J15" s="49"/>
      <c r="K15" s="96"/>
      <c r="L15" s="49"/>
      <c r="O15" s="49"/>
      <c r="Q15" s="49"/>
    </row>
    <row r="16" spans="1:18" ht="35.25" customHeight="1" x14ac:dyDescent="0.15">
      <c r="A16" s="96"/>
      <c r="H16" s="96"/>
      <c r="I16" s="96"/>
      <c r="J16" s="49"/>
      <c r="K16" s="96"/>
      <c r="L16" s="49"/>
      <c r="O16" s="49"/>
      <c r="Q16" s="49"/>
    </row>
    <row r="17" spans="1:24" ht="35.25" customHeight="1" x14ac:dyDescent="0.15">
      <c r="A17" s="96"/>
      <c r="H17" s="96"/>
      <c r="I17" s="96"/>
      <c r="J17" s="49"/>
      <c r="K17" s="96"/>
      <c r="L17" s="49"/>
      <c r="O17" s="49"/>
      <c r="Q17" s="49"/>
    </row>
    <row r="18" spans="1:24" ht="35.25" customHeight="1" x14ac:dyDescent="0.15">
      <c r="A18" s="96"/>
      <c r="H18" s="96"/>
      <c r="I18" s="96"/>
      <c r="J18" s="49"/>
      <c r="K18" s="96"/>
      <c r="L18" s="49"/>
      <c r="O18" s="49"/>
      <c r="Q18" s="49"/>
    </row>
    <row r="19" spans="1:24" x14ac:dyDescent="0.15">
      <c r="A19" s="96"/>
      <c r="H19" s="96"/>
      <c r="I19" s="96"/>
      <c r="J19" s="49"/>
      <c r="K19" s="96"/>
      <c r="L19" s="49"/>
      <c r="O19" s="49"/>
      <c r="Q19" s="49"/>
    </row>
    <row r="20" spans="1:24" ht="23.25" customHeight="1" x14ac:dyDescent="0.15">
      <c r="A20" s="96"/>
      <c r="H20" s="96"/>
      <c r="I20" s="96"/>
      <c r="J20" s="49"/>
      <c r="K20" s="96"/>
      <c r="L20" s="49"/>
      <c r="O20" s="49"/>
      <c r="Q20" s="49"/>
    </row>
    <row r="21" spans="1:24" s="24" customFormat="1" x14ac:dyDescent="0.15">
      <c r="A21" s="96"/>
      <c r="B21" s="11"/>
      <c r="C21" s="33"/>
      <c r="D21" s="33"/>
      <c r="E21" s="11"/>
      <c r="F21" s="34"/>
      <c r="G21" s="11"/>
      <c r="H21" s="96"/>
      <c r="I21" s="96"/>
      <c r="J21" s="49"/>
      <c r="K21" s="96"/>
      <c r="L21" s="49"/>
      <c r="M21" s="11"/>
      <c r="N21" s="11"/>
      <c r="O21" s="49"/>
      <c r="P21" s="11"/>
      <c r="Q21" s="49"/>
      <c r="R21" s="33"/>
    </row>
    <row r="22" spans="1:24" ht="21" customHeight="1" x14ac:dyDescent="0.15">
      <c r="A22" s="96"/>
      <c r="H22" s="96"/>
      <c r="I22" s="96"/>
      <c r="J22" s="49"/>
      <c r="K22" s="96"/>
      <c r="L22" s="49"/>
      <c r="O22" s="49"/>
      <c r="Q22" s="49"/>
    </row>
    <row r="23" spans="1:24" ht="58.5" customHeight="1" x14ac:dyDescent="0.15">
      <c r="A23" s="96"/>
      <c r="H23" s="96"/>
      <c r="I23" s="96"/>
      <c r="J23" s="49"/>
      <c r="K23" s="96"/>
      <c r="L23" s="49"/>
      <c r="O23" s="49"/>
      <c r="Q23" s="49"/>
    </row>
    <row r="24" spans="1:24" ht="41.25" customHeight="1" x14ac:dyDescent="0.15">
      <c r="A24" s="96"/>
      <c r="H24" s="96"/>
      <c r="I24" s="96"/>
      <c r="J24" s="49"/>
      <c r="K24" s="96"/>
      <c r="L24" s="49"/>
      <c r="O24" s="49"/>
      <c r="Q24" s="49"/>
    </row>
    <row r="25" spans="1:24" ht="36.75" customHeight="1" x14ac:dyDescent="0.15">
      <c r="A25" s="96"/>
      <c r="H25" s="96"/>
      <c r="I25" s="96"/>
      <c r="J25" s="49"/>
      <c r="K25" s="96"/>
      <c r="L25" s="49"/>
      <c r="O25" s="49"/>
      <c r="Q25" s="49"/>
    </row>
    <row r="26" spans="1:24" ht="33" customHeight="1" x14ac:dyDescent="0.15">
      <c r="A26" s="96"/>
      <c r="H26" s="96"/>
      <c r="I26" s="96"/>
      <c r="J26" s="49"/>
      <c r="K26" s="96"/>
      <c r="L26" s="49"/>
      <c r="O26" s="49"/>
      <c r="Q26" s="49"/>
    </row>
    <row r="27" spans="1:24" ht="41.25" customHeight="1" x14ac:dyDescent="0.15">
      <c r="A27" s="96"/>
      <c r="H27" s="96"/>
      <c r="I27" s="96"/>
      <c r="J27" s="49"/>
      <c r="K27" s="96"/>
      <c r="L27" s="49"/>
      <c r="O27" s="49"/>
      <c r="Q27" s="49"/>
    </row>
    <row r="28" spans="1:24" x14ac:dyDescent="0.15">
      <c r="A28" s="96"/>
      <c r="H28" s="96"/>
      <c r="I28" s="96"/>
      <c r="J28" s="49"/>
      <c r="K28" s="96"/>
      <c r="L28" s="49"/>
      <c r="O28" s="49"/>
      <c r="Q28" s="49"/>
    </row>
    <row r="29" spans="1:24" ht="41.25" customHeight="1" x14ac:dyDescent="0.15">
      <c r="A29" s="96"/>
      <c r="H29" s="96"/>
      <c r="I29" s="96"/>
      <c r="J29" s="49"/>
      <c r="K29" s="96"/>
      <c r="L29" s="49"/>
      <c r="O29" s="49"/>
      <c r="Q29" s="49"/>
    </row>
    <row r="30" spans="1:24" x14ac:dyDescent="0.15">
      <c r="A30" s="96"/>
      <c r="H30" s="96"/>
      <c r="I30" s="96"/>
      <c r="J30" s="49"/>
      <c r="K30" s="96"/>
      <c r="L30" s="49"/>
      <c r="O30" s="49"/>
      <c r="Q30" s="49"/>
    </row>
    <row r="31" spans="1:24" ht="39" customHeight="1" x14ac:dyDescent="0.15">
      <c r="A31" s="96"/>
      <c r="H31" s="96"/>
      <c r="I31" s="96"/>
      <c r="J31" s="49"/>
      <c r="K31" s="96"/>
      <c r="L31" s="49"/>
      <c r="O31" s="49"/>
      <c r="Q31" s="49"/>
    </row>
    <row r="32" spans="1:24" ht="39" customHeight="1" x14ac:dyDescent="0.15">
      <c r="A32" s="96"/>
      <c r="H32" s="96"/>
      <c r="I32" s="96"/>
      <c r="J32" s="49"/>
      <c r="K32" s="96"/>
      <c r="L32" s="49"/>
      <c r="O32" s="49"/>
      <c r="Q32" s="49"/>
      <c r="S32" s="24"/>
      <c r="T32" s="24"/>
      <c r="U32" s="24"/>
      <c r="V32" s="24"/>
      <c r="W32" s="24"/>
      <c r="X32" s="24"/>
    </row>
    <row r="33" spans="1:24" ht="31.5" customHeight="1" x14ac:dyDescent="0.15">
      <c r="A33" s="96"/>
      <c r="H33" s="96"/>
      <c r="I33" s="96"/>
      <c r="J33" s="49"/>
      <c r="K33" s="96"/>
      <c r="L33" s="49"/>
      <c r="Q33" s="49"/>
    </row>
    <row r="34" spans="1:24" ht="50.25" customHeight="1" x14ac:dyDescent="0.15">
      <c r="A34" s="96"/>
    </row>
    <row r="35" spans="1:24" ht="34.5" customHeight="1" x14ac:dyDescent="0.15">
      <c r="A35" s="96"/>
    </row>
    <row r="36" spans="1:24" ht="36.75" customHeight="1" x14ac:dyDescent="0.15">
      <c r="A36" s="96"/>
    </row>
    <row r="37" spans="1:24" ht="36.75" customHeight="1" x14ac:dyDescent="0.15">
      <c r="A37" s="96"/>
    </row>
    <row r="38" spans="1:24" x14ac:dyDescent="0.15">
      <c r="A38" s="96"/>
      <c r="S38" s="24"/>
      <c r="T38" s="24"/>
      <c r="U38" s="24"/>
      <c r="V38" s="24"/>
      <c r="W38" s="24"/>
      <c r="X38" s="24"/>
    </row>
    <row r="39" spans="1:24" ht="30.75" customHeight="1" x14ac:dyDescent="0.15">
      <c r="A39" s="96"/>
    </row>
    <row r="40" spans="1:24" s="24" customFormat="1" ht="23.25" customHeight="1" x14ac:dyDescent="0.15">
      <c r="A40" s="3"/>
      <c r="B40" s="11"/>
      <c r="C40" s="33"/>
      <c r="D40" s="33"/>
      <c r="E40" s="11"/>
      <c r="F40" s="34"/>
      <c r="G40" s="11"/>
      <c r="H40" s="11"/>
      <c r="I40" s="11"/>
      <c r="J40" s="11"/>
      <c r="K40" s="11"/>
      <c r="L40" s="11"/>
      <c r="M40" s="11"/>
      <c r="N40" s="11"/>
      <c r="O40" s="35"/>
      <c r="P40" s="11"/>
      <c r="Q40" s="11"/>
      <c r="R40" s="33"/>
    </row>
    <row r="41" spans="1:24" x14ac:dyDescent="0.15">
      <c r="A41" s="96"/>
    </row>
    <row r="42" spans="1:24" ht="41.25" customHeight="1" x14ac:dyDescent="0.15">
      <c r="A42" s="96"/>
      <c r="S42" s="24"/>
      <c r="T42" s="24"/>
      <c r="U42" s="24"/>
      <c r="V42" s="24"/>
      <c r="W42" s="24"/>
      <c r="X42" s="24"/>
    </row>
    <row r="43" spans="1:24" ht="27" customHeight="1" x14ac:dyDescent="0.15">
      <c r="A43" s="96"/>
    </row>
    <row r="44" spans="1:24" ht="33" customHeight="1" x14ac:dyDescent="0.15">
      <c r="A44" s="96"/>
    </row>
    <row r="45" spans="1:24" x14ac:dyDescent="0.15">
      <c r="A45" s="96"/>
    </row>
    <row r="46" spans="1:24" x14ac:dyDescent="0.15">
      <c r="A46" s="96"/>
    </row>
    <row r="47" spans="1:24" ht="24.75" customHeight="1" x14ac:dyDescent="0.15">
      <c r="A47" s="96"/>
    </row>
    <row r="48" spans="1:24" x14ac:dyDescent="0.15">
      <c r="A48" s="96"/>
    </row>
    <row r="49" spans="1:24" x14ac:dyDescent="0.15">
      <c r="A49" s="96"/>
    </row>
    <row r="50" spans="1:24" ht="29.25" customHeight="1" x14ac:dyDescent="0.15">
      <c r="A50" s="96"/>
    </row>
    <row r="51" spans="1:24" ht="36.75" customHeight="1" x14ac:dyDescent="0.15">
      <c r="A51" s="96"/>
    </row>
    <row r="52" spans="1:24" ht="39" customHeight="1" x14ac:dyDescent="0.15">
      <c r="A52" s="96"/>
    </row>
    <row r="53" spans="1:24" ht="48" customHeight="1" x14ac:dyDescent="0.15">
      <c r="A53" s="96"/>
    </row>
    <row r="54" spans="1:24" ht="34.5" customHeight="1" x14ac:dyDescent="0.15">
      <c r="A54" s="96"/>
    </row>
    <row r="55" spans="1:24" x14ac:dyDescent="0.15">
      <c r="A55" s="96"/>
    </row>
    <row r="56" spans="1:24" x14ac:dyDescent="0.15">
      <c r="A56" s="96"/>
    </row>
    <row r="57" spans="1:24" x14ac:dyDescent="0.15">
      <c r="A57" s="96"/>
    </row>
    <row r="58" spans="1:24" x14ac:dyDescent="0.15">
      <c r="A58" s="96"/>
    </row>
    <row r="59" spans="1:24" ht="34.5" customHeight="1" x14ac:dyDescent="0.15">
      <c r="A59" s="96"/>
    </row>
    <row r="60" spans="1:24" ht="33" customHeight="1" x14ac:dyDescent="0.15">
      <c r="A60" s="96"/>
    </row>
    <row r="61" spans="1:24" x14ac:dyDescent="0.15">
      <c r="A61" s="96"/>
    </row>
    <row r="62" spans="1:24" ht="41.25" customHeight="1" x14ac:dyDescent="0.15">
      <c r="A62" s="3"/>
    </row>
    <row r="63" spans="1:24" x14ac:dyDescent="0.15">
      <c r="A63" s="96"/>
      <c r="S63" s="24"/>
      <c r="T63" s="24"/>
      <c r="U63" s="24"/>
      <c r="V63" s="24"/>
      <c r="W63" s="24"/>
      <c r="X63" s="24"/>
    </row>
    <row r="64" spans="1:24" ht="33" customHeight="1" x14ac:dyDescent="0.15"/>
    <row r="65" spans="1:1" ht="44.25" customHeight="1" x14ac:dyDescent="0.15">
      <c r="A65" s="96"/>
    </row>
    <row r="66" spans="1:1" ht="27.75" customHeight="1" x14ac:dyDescent="0.15">
      <c r="A66" s="96"/>
    </row>
    <row r="67" spans="1:1" ht="27" customHeight="1" x14ac:dyDescent="0.15">
      <c r="A67" s="96"/>
    </row>
    <row r="69" spans="1:1" ht="39" customHeight="1" x14ac:dyDescent="0.15">
      <c r="A69" s="96"/>
    </row>
    <row r="70" spans="1:1" ht="37.5" customHeight="1" x14ac:dyDescent="0.15">
      <c r="A70" s="96"/>
    </row>
    <row r="72" spans="1:1" x14ac:dyDescent="0.15">
      <c r="A72" s="96"/>
    </row>
    <row r="73" spans="1:1" x14ac:dyDescent="0.15">
      <c r="A73" s="96"/>
    </row>
    <row r="74" spans="1:1" ht="39" customHeight="1" x14ac:dyDescent="0.15">
      <c r="A74" s="96"/>
    </row>
    <row r="75" spans="1:1" ht="36.75" customHeight="1" x14ac:dyDescent="0.15">
      <c r="A75" s="96"/>
    </row>
    <row r="76" spans="1:1" ht="21.75" customHeight="1" x14ac:dyDescent="0.15">
      <c r="A76" s="3"/>
    </row>
    <row r="77" spans="1:1" x14ac:dyDescent="0.15">
      <c r="A77" s="96"/>
    </row>
    <row r="78" spans="1:1" ht="36.75" customHeight="1" x14ac:dyDescent="0.15"/>
    <row r="79" spans="1:1" ht="39" customHeight="1" x14ac:dyDescent="0.15">
      <c r="A79" s="96"/>
    </row>
    <row r="80" spans="1:1" ht="56.25" customHeight="1" x14ac:dyDescent="0.15">
      <c r="A80" s="96"/>
    </row>
    <row r="82" spans="1:1" ht="25.5" customHeight="1" x14ac:dyDescent="0.15">
      <c r="A82" s="96"/>
    </row>
    <row r="83" spans="1:1" ht="63.75" customHeight="1" x14ac:dyDescent="0.15">
      <c r="A83" s="96"/>
    </row>
    <row r="84" spans="1:1" ht="34.5" customHeight="1" x14ac:dyDescent="0.15">
      <c r="A84" s="96"/>
    </row>
    <row r="85" spans="1:1" x14ac:dyDescent="0.15">
      <c r="A85" s="96"/>
    </row>
    <row r="86" spans="1:1" x14ac:dyDescent="0.15">
      <c r="A86" s="96"/>
    </row>
    <row r="87" spans="1:1" x14ac:dyDescent="0.15">
      <c r="A87" s="96"/>
    </row>
    <row r="88" spans="1:1" ht="34.5" customHeight="1" x14ac:dyDescent="0.15"/>
    <row r="89" spans="1:1" ht="36.75" customHeight="1" x14ac:dyDescent="0.15">
      <c r="A89" s="96"/>
    </row>
    <row r="90" spans="1:1" ht="19.5" customHeight="1" x14ac:dyDescent="0.15">
      <c r="A90" s="96"/>
    </row>
    <row r="91" spans="1:1" ht="33" customHeight="1" x14ac:dyDescent="0.15">
      <c r="A91" s="96"/>
    </row>
    <row r="92" spans="1:1" ht="42.75" customHeight="1" x14ac:dyDescent="0.15">
      <c r="A92" s="96"/>
    </row>
    <row r="93" spans="1:1" x14ac:dyDescent="0.15">
      <c r="A93" s="96"/>
    </row>
    <row r="94" spans="1:1" x14ac:dyDescent="0.15">
      <c r="A94" s="96"/>
    </row>
    <row r="95" spans="1:1" x14ac:dyDescent="0.15">
      <c r="A95" s="96"/>
    </row>
    <row r="96" spans="1:1" ht="68.25" customHeight="1" x14ac:dyDescent="0.15"/>
  </sheetData>
  <mergeCells count="10">
    <mergeCell ref="G1:G2"/>
    <mergeCell ref="H1:L1"/>
    <mergeCell ref="M1:Q1"/>
    <mergeCell ref="R1:R2"/>
    <mergeCell ref="B7:F7"/>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9C6C6-1B19-41AB-9C47-2C2337125AA6}">
  <sheetPr>
    <tabColor theme="5" tint="0.79998168889431442"/>
  </sheetPr>
  <dimension ref="A1:X106"/>
  <sheetViews>
    <sheetView zoomScale="70" zoomScaleNormal="70" zoomScaleSheetLayoutView="70" workbookViewId="0"/>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125" style="33" bestFit="1" customWidth="1"/>
    <col min="19" max="23" width="9" style="11"/>
    <col min="24" max="24" width="3.625" style="11" customWidth="1"/>
    <col min="25" max="16384" width="9" style="11"/>
  </cols>
  <sheetData>
    <row r="1" spans="1:24"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24" s="21" customFormat="1" x14ac:dyDescent="0.15">
      <c r="A2" s="21" t="s">
        <v>93</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row>
    <row r="3" spans="1:24" ht="141.75" customHeight="1" x14ac:dyDescent="0.15">
      <c r="A3" s="3" t="str" cm="1">
        <f t="array" ref="A3:R3">_xlfn._xlws.FILTER(一覧表!A3:R118,一覧表!W3:W118="サービス業（他に分類されないもの）")</f>
        <v>未達成</v>
      </c>
      <c r="B3" s="191">
        <v>46</v>
      </c>
      <c r="C3" s="97" t="str">
        <v>県央県南広域環境組合　県央県南クリーンセンター</v>
      </c>
      <c r="D3" s="29" t="str">
        <v>諫早市福田町１２５０</v>
      </c>
      <c r="E3" s="7">
        <v>88</v>
      </c>
      <c r="F3" s="29" t="str">
        <v>一般廃棄物（可燃物）の処理</v>
      </c>
      <c r="G3" s="7" t="str">
        <v>R4～R6</v>
      </c>
      <c r="H3" s="18">
        <v>12056</v>
      </c>
      <c r="I3" s="18">
        <v>11700</v>
      </c>
      <c r="J3" s="23">
        <v>2.9528865295288642E-2</v>
      </c>
      <c r="K3" s="18">
        <v>13482</v>
      </c>
      <c r="L3" s="23">
        <v>-0.11828135368281356</v>
      </c>
      <c r="M3" s="98" t="str">
        <v>-</v>
      </c>
      <c r="N3" s="98" t="str">
        <v>-</v>
      </c>
      <c r="O3" s="23" t="str">
        <v>-</v>
      </c>
      <c r="P3" s="98" t="str">
        <v>-</v>
      </c>
      <c r="Q3" s="23" t="str">
        <v>-</v>
      </c>
      <c r="R3" s="29" t="str">
        <v>・ごみ処理過程での効率化運転による、エネルギー使用量の削減
・デマンド監視装置による電力量の管理を行い空調、照明、給排気設備等の省
エネ運転に努めた。
・組合構成４市において、ごみ減量化等について協議を行った。
・環境教育の一環として、施設見学者５９団体の約２，２０７人に「ごみの減
量化」・「リサイクル等」の広報を行った。
・クールビズ、ウォームビズを実施した。
・ＬＥＤ照明器具など省エネ対象機器へ適時に移行した。</v>
      </c>
    </row>
    <row r="4" spans="1:24" ht="30" customHeight="1" x14ac:dyDescent="0.15">
      <c r="A4" s="96"/>
      <c r="B4" s="204" t="s">
        <v>62</v>
      </c>
      <c r="C4" s="204"/>
      <c r="D4" s="204"/>
      <c r="E4" s="204"/>
      <c r="F4" s="204"/>
      <c r="G4" s="30"/>
      <c r="H4" s="8">
        <f>SUM(H3)</f>
        <v>12056</v>
      </c>
      <c r="I4" s="8">
        <f>SUM(I3)</f>
        <v>11700</v>
      </c>
      <c r="J4" s="99">
        <f>1-I4/H4</f>
        <v>2.9528865295288642E-2</v>
      </c>
      <c r="K4" s="8">
        <f>SUM(K3)</f>
        <v>13482</v>
      </c>
      <c r="L4" s="99">
        <f>1-K4/H4</f>
        <v>-0.11828135368281356</v>
      </c>
      <c r="M4" s="17"/>
      <c r="N4" s="17"/>
      <c r="O4" s="23"/>
      <c r="P4" s="31"/>
      <c r="Q4" s="19"/>
      <c r="R4" s="5"/>
    </row>
    <row r="5" spans="1:24" ht="45" customHeight="1" x14ac:dyDescent="0.15">
      <c r="A5" s="96"/>
      <c r="H5" s="96"/>
      <c r="I5" s="96"/>
      <c r="J5" s="81"/>
      <c r="K5" s="96"/>
      <c r="L5" s="81"/>
      <c r="O5" s="81"/>
      <c r="Q5" s="81"/>
    </row>
    <row r="6" spans="1:24" ht="45" customHeight="1" x14ac:dyDescent="0.15">
      <c r="A6" s="96"/>
      <c r="H6" s="96"/>
      <c r="I6" s="96"/>
      <c r="J6" s="81"/>
      <c r="K6" s="96"/>
      <c r="L6" s="81"/>
      <c r="O6" s="81"/>
      <c r="Q6" s="81"/>
      <c r="S6" s="24"/>
      <c r="T6" s="24"/>
      <c r="U6" s="24"/>
      <c r="V6" s="24"/>
      <c r="W6" s="24"/>
      <c r="X6" s="24"/>
    </row>
    <row r="7" spans="1:24" ht="28.5" customHeight="1" x14ac:dyDescent="0.15">
      <c r="A7" s="96"/>
      <c r="H7" s="96"/>
      <c r="I7" s="96"/>
      <c r="J7" s="81"/>
      <c r="K7" s="96"/>
      <c r="L7" s="81"/>
      <c r="O7" s="81"/>
      <c r="P7" s="35"/>
      <c r="Q7" s="81"/>
    </row>
    <row r="8" spans="1:24" ht="54" customHeight="1" x14ac:dyDescent="0.15">
      <c r="A8" s="96"/>
      <c r="H8" s="96"/>
      <c r="I8" s="96"/>
      <c r="J8" s="81"/>
      <c r="K8" s="96"/>
      <c r="L8" s="81"/>
      <c r="O8" s="81"/>
      <c r="P8" s="35"/>
      <c r="Q8" s="81"/>
    </row>
    <row r="9" spans="1:24" ht="30.75" customHeight="1" x14ac:dyDescent="0.15">
      <c r="A9" s="96"/>
      <c r="H9" s="96"/>
      <c r="I9" s="96"/>
      <c r="J9" s="81"/>
      <c r="K9" s="96"/>
      <c r="L9" s="81"/>
      <c r="O9" s="81"/>
      <c r="P9" s="35"/>
      <c r="Q9" s="81"/>
    </row>
    <row r="10" spans="1:24" ht="54" customHeight="1" x14ac:dyDescent="0.15">
      <c r="A10" s="96"/>
      <c r="H10" s="96"/>
      <c r="I10" s="96"/>
      <c r="J10" s="81"/>
      <c r="K10" s="96"/>
      <c r="L10" s="81"/>
      <c r="O10" s="81"/>
      <c r="Q10" s="81"/>
    </row>
    <row r="11" spans="1:24" x14ac:dyDescent="0.15">
      <c r="A11" s="96"/>
      <c r="H11" s="96"/>
      <c r="I11" s="96"/>
      <c r="J11" s="81"/>
      <c r="K11" s="96"/>
      <c r="L11" s="81"/>
      <c r="O11" s="81"/>
      <c r="Q11" s="81"/>
    </row>
    <row r="12" spans="1:24" x14ac:dyDescent="0.15">
      <c r="A12" s="96"/>
      <c r="H12" s="96"/>
      <c r="I12" s="96"/>
      <c r="J12" s="81"/>
      <c r="K12" s="96"/>
      <c r="L12" s="81"/>
      <c r="O12" s="81"/>
      <c r="Q12" s="81"/>
    </row>
    <row r="13" spans="1:24" ht="36.75" customHeight="1" x14ac:dyDescent="0.15">
      <c r="A13" s="96"/>
      <c r="H13" s="96"/>
      <c r="I13" s="96"/>
      <c r="J13" s="81"/>
      <c r="K13" s="96"/>
      <c r="L13" s="81"/>
      <c r="O13" s="81"/>
      <c r="Q13" s="81"/>
      <c r="S13" s="24"/>
      <c r="T13" s="24"/>
      <c r="U13" s="24"/>
      <c r="V13" s="24"/>
      <c r="W13" s="24"/>
      <c r="X13" s="24"/>
    </row>
    <row r="14" spans="1:24" x14ac:dyDescent="0.15">
      <c r="A14" s="96"/>
      <c r="H14" s="96"/>
      <c r="I14" s="96"/>
      <c r="J14" s="81"/>
      <c r="K14" s="96"/>
      <c r="L14" s="81"/>
      <c r="O14" s="81"/>
      <c r="Q14" s="81"/>
    </row>
    <row r="15" spans="1:24" ht="37.5" customHeight="1" x14ac:dyDescent="0.15">
      <c r="A15" s="96"/>
      <c r="H15" s="96"/>
      <c r="I15" s="96"/>
      <c r="J15" s="81"/>
      <c r="K15" s="96"/>
      <c r="L15" s="81"/>
      <c r="O15" s="81"/>
      <c r="Q15" s="81"/>
    </row>
    <row r="16" spans="1:24" ht="37.5" customHeight="1" x14ac:dyDescent="0.15">
      <c r="A16" s="96"/>
      <c r="H16" s="96"/>
      <c r="I16" s="96"/>
      <c r="J16" s="81"/>
      <c r="K16" s="96"/>
      <c r="L16" s="81"/>
      <c r="O16" s="81"/>
      <c r="Q16" s="81"/>
    </row>
    <row r="17" spans="1:18" ht="36.75" customHeight="1" x14ac:dyDescent="0.15">
      <c r="A17" s="96"/>
      <c r="H17" s="96"/>
      <c r="I17" s="96"/>
      <c r="J17" s="81"/>
      <c r="K17" s="96"/>
      <c r="L17" s="81"/>
      <c r="O17" s="81"/>
      <c r="Q17" s="81"/>
    </row>
    <row r="18" spans="1:18" ht="38.25" customHeight="1" x14ac:dyDescent="0.15">
      <c r="A18" s="96"/>
      <c r="H18" s="96"/>
      <c r="I18" s="96"/>
      <c r="J18" s="81"/>
      <c r="K18" s="96"/>
      <c r="L18" s="81"/>
      <c r="O18" s="81"/>
      <c r="Q18" s="81"/>
    </row>
    <row r="19" spans="1:18" ht="35.25" customHeight="1" x14ac:dyDescent="0.15">
      <c r="A19" s="96"/>
      <c r="H19" s="96"/>
      <c r="I19" s="96"/>
      <c r="J19" s="49"/>
      <c r="K19" s="96"/>
      <c r="L19" s="49"/>
      <c r="O19" s="49"/>
      <c r="Q19" s="49"/>
    </row>
    <row r="20" spans="1:18" ht="35.25" customHeight="1" x14ac:dyDescent="0.15">
      <c r="A20" s="96"/>
      <c r="H20" s="96"/>
      <c r="I20" s="96"/>
      <c r="J20" s="49"/>
      <c r="K20" s="96"/>
      <c r="L20" s="49"/>
      <c r="O20" s="49"/>
      <c r="Q20" s="49"/>
    </row>
    <row r="21" spans="1:18" ht="50.25" customHeight="1" x14ac:dyDescent="0.15">
      <c r="A21" s="96"/>
      <c r="H21" s="96"/>
      <c r="I21" s="96"/>
      <c r="J21" s="49"/>
      <c r="K21" s="96"/>
      <c r="L21" s="49"/>
      <c r="O21" s="49"/>
      <c r="Q21" s="49"/>
    </row>
    <row r="22" spans="1:18" ht="35.25" customHeight="1" x14ac:dyDescent="0.15">
      <c r="A22" s="96"/>
      <c r="H22" s="96"/>
      <c r="I22" s="96"/>
      <c r="J22" s="49"/>
      <c r="K22" s="96"/>
      <c r="L22" s="49"/>
      <c r="O22" s="49"/>
      <c r="Q22" s="49"/>
    </row>
    <row r="23" spans="1:18" ht="50.25" customHeight="1" x14ac:dyDescent="0.15">
      <c r="A23" s="96"/>
      <c r="H23" s="96"/>
      <c r="I23" s="96"/>
      <c r="J23" s="49"/>
      <c r="K23" s="96"/>
      <c r="L23" s="49"/>
      <c r="O23" s="49"/>
      <c r="Q23" s="49"/>
    </row>
    <row r="24" spans="1:18" ht="36.75" customHeight="1" x14ac:dyDescent="0.15">
      <c r="A24" s="96"/>
      <c r="H24" s="96"/>
      <c r="I24" s="96"/>
      <c r="J24" s="49"/>
      <c r="K24" s="96"/>
      <c r="L24" s="49"/>
      <c r="O24" s="49"/>
      <c r="Q24" s="49"/>
    </row>
    <row r="25" spans="1:18" ht="35.25" customHeight="1" x14ac:dyDescent="0.15">
      <c r="A25" s="96"/>
      <c r="H25" s="96"/>
      <c r="I25" s="96"/>
      <c r="J25" s="49"/>
      <c r="K25" s="96"/>
      <c r="L25" s="49"/>
      <c r="O25" s="49"/>
      <c r="Q25" s="49"/>
    </row>
    <row r="26" spans="1:18" ht="35.25" customHeight="1" x14ac:dyDescent="0.15">
      <c r="A26" s="96"/>
      <c r="H26" s="96"/>
      <c r="I26" s="96"/>
      <c r="J26" s="49"/>
      <c r="K26" s="96"/>
      <c r="L26" s="49"/>
      <c r="O26" s="49"/>
      <c r="Q26" s="49"/>
    </row>
    <row r="27" spans="1:18" ht="35.25" customHeight="1" x14ac:dyDescent="0.15">
      <c r="A27" s="96"/>
      <c r="H27" s="96"/>
      <c r="I27" s="96"/>
      <c r="J27" s="49"/>
      <c r="K27" s="96"/>
      <c r="L27" s="49"/>
      <c r="O27" s="49"/>
      <c r="Q27" s="49"/>
    </row>
    <row r="28" spans="1:18" ht="35.25" customHeight="1" x14ac:dyDescent="0.15">
      <c r="A28" s="96"/>
      <c r="H28" s="96"/>
      <c r="I28" s="96"/>
      <c r="J28" s="49"/>
      <c r="K28" s="96"/>
      <c r="L28" s="49"/>
      <c r="O28" s="49"/>
      <c r="Q28" s="49"/>
    </row>
    <row r="29" spans="1:18" x14ac:dyDescent="0.15">
      <c r="A29" s="96"/>
      <c r="H29" s="96"/>
      <c r="I29" s="96"/>
      <c r="J29" s="49"/>
      <c r="K29" s="96"/>
      <c r="L29" s="49"/>
      <c r="O29" s="49"/>
      <c r="Q29" s="49"/>
    </row>
    <row r="30" spans="1:18" ht="23.25" customHeight="1" x14ac:dyDescent="0.15">
      <c r="A30" s="96"/>
      <c r="H30" s="96"/>
      <c r="I30" s="96"/>
      <c r="J30" s="49"/>
      <c r="K30" s="96"/>
      <c r="L30" s="49"/>
      <c r="O30" s="49"/>
      <c r="Q30" s="49"/>
    </row>
    <row r="31" spans="1:18" s="24" customFormat="1" x14ac:dyDescent="0.15">
      <c r="A31" s="96"/>
      <c r="B31" s="11"/>
      <c r="C31" s="33"/>
      <c r="D31" s="33"/>
      <c r="E31" s="11"/>
      <c r="F31" s="34"/>
      <c r="G31" s="11"/>
      <c r="H31" s="96"/>
      <c r="I31" s="96"/>
      <c r="J31" s="49"/>
      <c r="K31" s="96"/>
      <c r="L31" s="49"/>
      <c r="M31" s="11"/>
      <c r="N31" s="11"/>
      <c r="O31" s="49"/>
      <c r="P31" s="11"/>
      <c r="Q31" s="49"/>
      <c r="R31" s="33"/>
    </row>
    <row r="32" spans="1:18" ht="21" customHeight="1" x14ac:dyDescent="0.15">
      <c r="A32" s="96"/>
      <c r="H32" s="96"/>
      <c r="I32" s="96"/>
      <c r="J32" s="49"/>
      <c r="K32" s="96"/>
      <c r="L32" s="49"/>
      <c r="O32" s="49"/>
      <c r="Q32" s="49"/>
    </row>
    <row r="33" spans="1:24" ht="58.5" customHeight="1" x14ac:dyDescent="0.15">
      <c r="A33" s="96"/>
      <c r="H33" s="96"/>
      <c r="I33" s="96"/>
      <c r="J33" s="49"/>
      <c r="K33" s="96"/>
      <c r="L33" s="49"/>
      <c r="O33" s="49"/>
      <c r="Q33" s="49"/>
    </row>
    <row r="34" spans="1:24" ht="41.25" customHeight="1" x14ac:dyDescent="0.15">
      <c r="A34" s="96"/>
      <c r="H34" s="96"/>
      <c r="I34" s="96"/>
      <c r="J34" s="49"/>
      <c r="K34" s="96"/>
      <c r="L34" s="49"/>
      <c r="O34" s="49"/>
      <c r="Q34" s="49"/>
    </row>
    <row r="35" spans="1:24" ht="36.75" customHeight="1" x14ac:dyDescent="0.15">
      <c r="A35" s="96"/>
      <c r="H35" s="96"/>
      <c r="I35" s="96"/>
      <c r="J35" s="49"/>
      <c r="K35" s="96"/>
      <c r="L35" s="49"/>
      <c r="O35" s="49"/>
      <c r="Q35" s="49"/>
    </row>
    <row r="36" spans="1:24" ht="33" customHeight="1" x14ac:dyDescent="0.15">
      <c r="A36" s="96"/>
      <c r="H36" s="96"/>
      <c r="I36" s="96"/>
      <c r="J36" s="49"/>
      <c r="K36" s="96"/>
      <c r="L36" s="49"/>
      <c r="O36" s="49"/>
      <c r="Q36" s="49"/>
    </row>
    <row r="37" spans="1:24" ht="41.25" customHeight="1" x14ac:dyDescent="0.15">
      <c r="A37" s="96"/>
      <c r="H37" s="96"/>
      <c r="I37" s="96"/>
      <c r="J37" s="49"/>
      <c r="K37" s="96"/>
      <c r="L37" s="49"/>
      <c r="O37" s="49"/>
      <c r="Q37" s="49"/>
    </row>
    <row r="38" spans="1:24" x14ac:dyDescent="0.15">
      <c r="A38" s="96"/>
      <c r="H38" s="96"/>
      <c r="I38" s="96"/>
      <c r="J38" s="49"/>
      <c r="K38" s="96"/>
      <c r="L38" s="49"/>
      <c r="O38" s="49"/>
      <c r="Q38" s="49"/>
    </row>
    <row r="39" spans="1:24" ht="41.25" customHeight="1" x14ac:dyDescent="0.15">
      <c r="A39" s="96"/>
      <c r="H39" s="96"/>
      <c r="I39" s="96"/>
      <c r="J39" s="49"/>
      <c r="K39" s="96"/>
      <c r="L39" s="49"/>
      <c r="O39" s="49"/>
      <c r="Q39" s="49"/>
    </row>
    <row r="40" spans="1:24" x14ac:dyDescent="0.15">
      <c r="A40" s="96"/>
      <c r="H40" s="96"/>
      <c r="I40" s="96"/>
      <c r="J40" s="49"/>
      <c r="K40" s="96"/>
      <c r="L40" s="49"/>
      <c r="O40" s="49"/>
      <c r="Q40" s="49"/>
    </row>
    <row r="41" spans="1:24" ht="39" customHeight="1" x14ac:dyDescent="0.15">
      <c r="A41" s="96"/>
      <c r="H41" s="96"/>
      <c r="I41" s="96"/>
      <c r="J41" s="49"/>
      <c r="K41" s="96"/>
      <c r="L41" s="49"/>
      <c r="O41" s="49"/>
      <c r="Q41" s="49"/>
    </row>
    <row r="42" spans="1:24" ht="39" customHeight="1" x14ac:dyDescent="0.15">
      <c r="A42" s="96"/>
      <c r="H42" s="96"/>
      <c r="I42" s="96"/>
      <c r="J42" s="49"/>
      <c r="K42" s="96"/>
      <c r="L42" s="49"/>
      <c r="O42" s="49"/>
      <c r="Q42" s="49"/>
      <c r="S42" s="24"/>
      <c r="T42" s="24"/>
      <c r="U42" s="24"/>
      <c r="V42" s="24"/>
      <c r="W42" s="24"/>
      <c r="X42" s="24"/>
    </row>
    <row r="43" spans="1:24" ht="48.75" customHeight="1" x14ac:dyDescent="0.15">
      <c r="A43" s="96"/>
      <c r="H43" s="96"/>
      <c r="I43" s="96"/>
      <c r="J43" s="49"/>
      <c r="K43" s="96"/>
      <c r="L43" s="49"/>
      <c r="O43" s="49"/>
      <c r="Q43" s="49"/>
    </row>
    <row r="44" spans="1:24" ht="50.25" customHeight="1" x14ac:dyDescent="0.15">
      <c r="A44" s="96"/>
      <c r="H44" s="96"/>
      <c r="I44" s="96"/>
      <c r="J44" s="49"/>
      <c r="K44" s="96"/>
      <c r="L44" s="49"/>
      <c r="O44" s="49"/>
      <c r="Q44" s="49"/>
    </row>
    <row r="45" spans="1:24" ht="31.5" customHeight="1" x14ac:dyDescent="0.15">
      <c r="A45" s="96"/>
      <c r="H45" s="96"/>
      <c r="I45" s="96"/>
      <c r="J45" s="49"/>
      <c r="K45" s="96"/>
      <c r="L45" s="49"/>
      <c r="Q45" s="49"/>
    </row>
    <row r="46" spans="1:24" ht="36.75" customHeight="1" x14ac:dyDescent="0.15">
      <c r="A46" s="96"/>
    </row>
    <row r="47" spans="1:24" ht="36.75" customHeight="1" x14ac:dyDescent="0.15">
      <c r="A47" s="96"/>
    </row>
    <row r="48" spans="1:24" x14ac:dyDescent="0.15">
      <c r="A48" s="96"/>
      <c r="S48" s="24"/>
      <c r="T48" s="24"/>
      <c r="U48" s="24"/>
      <c r="V48" s="24"/>
      <c r="W48" s="24"/>
      <c r="X48" s="24"/>
    </row>
    <row r="49" spans="1:24" ht="30.75" customHeight="1" x14ac:dyDescent="0.15">
      <c r="A49" s="96"/>
    </row>
    <row r="50" spans="1:24" s="24" customFormat="1" ht="23.25" customHeight="1" x14ac:dyDescent="0.15">
      <c r="A50" s="3"/>
      <c r="B50" s="11"/>
      <c r="C50" s="33"/>
      <c r="D50" s="33"/>
      <c r="E50" s="11"/>
      <c r="F50" s="34"/>
      <c r="G50" s="11"/>
      <c r="H50" s="11"/>
      <c r="I50" s="11"/>
      <c r="J50" s="11"/>
      <c r="K50" s="11"/>
      <c r="L50" s="11"/>
      <c r="M50" s="11"/>
      <c r="N50" s="11"/>
      <c r="O50" s="35"/>
      <c r="P50" s="11"/>
      <c r="Q50" s="11"/>
      <c r="R50" s="33"/>
    </row>
    <row r="51" spans="1:24" x14ac:dyDescent="0.15">
      <c r="A51" s="96"/>
    </row>
    <row r="52" spans="1:24" ht="41.25" customHeight="1" x14ac:dyDescent="0.15">
      <c r="A52" s="96"/>
      <c r="S52" s="24"/>
      <c r="T52" s="24"/>
      <c r="U52" s="24"/>
      <c r="V52" s="24"/>
      <c r="W52" s="24"/>
      <c r="X52" s="24"/>
    </row>
    <row r="53" spans="1:24" ht="27" customHeight="1" x14ac:dyDescent="0.15">
      <c r="A53" s="96"/>
    </row>
    <row r="54" spans="1:24" ht="33" customHeight="1" x14ac:dyDescent="0.15">
      <c r="A54" s="96"/>
    </row>
    <row r="55" spans="1:24" x14ac:dyDescent="0.15">
      <c r="A55" s="96"/>
    </row>
    <row r="56" spans="1:24" x14ac:dyDescent="0.15">
      <c r="A56" s="96"/>
    </row>
    <row r="57" spans="1:24" ht="24.75" customHeight="1" x14ac:dyDescent="0.15">
      <c r="A57" s="96"/>
    </row>
    <row r="58" spans="1:24" x14ac:dyDescent="0.15">
      <c r="A58" s="96"/>
    </row>
    <row r="59" spans="1:24" x14ac:dyDescent="0.15">
      <c r="A59" s="96"/>
    </row>
    <row r="60" spans="1:24" ht="29.25" customHeight="1" x14ac:dyDescent="0.15">
      <c r="A60" s="96"/>
    </row>
    <row r="61" spans="1:24" ht="36.75" customHeight="1" x14ac:dyDescent="0.15">
      <c r="A61" s="96"/>
    </row>
    <row r="62" spans="1:24" ht="39" customHeight="1" x14ac:dyDescent="0.15">
      <c r="A62" s="96"/>
    </row>
    <row r="63" spans="1:24" ht="48" customHeight="1" x14ac:dyDescent="0.15">
      <c r="A63" s="96"/>
    </row>
    <row r="64" spans="1:24" ht="34.5" customHeight="1" x14ac:dyDescent="0.15">
      <c r="A64" s="96"/>
    </row>
    <row r="65" spans="1:24" x14ac:dyDescent="0.15">
      <c r="A65" s="96"/>
    </row>
    <row r="66" spans="1:24" x14ac:dyDescent="0.15">
      <c r="A66" s="96"/>
    </row>
    <row r="67" spans="1:24" x14ac:dyDescent="0.15">
      <c r="A67" s="96"/>
    </row>
    <row r="68" spans="1:24" x14ac:dyDescent="0.15">
      <c r="A68" s="96"/>
    </row>
    <row r="69" spans="1:24" ht="34.5" customHeight="1" x14ac:dyDescent="0.15">
      <c r="A69" s="96"/>
    </row>
    <row r="70" spans="1:24" ht="33" customHeight="1" x14ac:dyDescent="0.15">
      <c r="A70" s="96"/>
    </row>
    <row r="71" spans="1:24" x14ac:dyDescent="0.15">
      <c r="A71" s="96"/>
    </row>
    <row r="72" spans="1:24" ht="41.25" customHeight="1" x14ac:dyDescent="0.15">
      <c r="A72" s="3"/>
    </row>
    <row r="73" spans="1:24" x14ac:dyDescent="0.15">
      <c r="A73" s="96"/>
      <c r="S73" s="24"/>
      <c r="T73" s="24"/>
      <c r="U73" s="24"/>
      <c r="V73" s="24"/>
      <c r="W73" s="24"/>
      <c r="X73" s="24"/>
    </row>
    <row r="74" spans="1:24" ht="33" customHeight="1" x14ac:dyDescent="0.15"/>
    <row r="75" spans="1:24" ht="44.25" customHeight="1" x14ac:dyDescent="0.15">
      <c r="A75" s="96"/>
    </row>
    <row r="76" spans="1:24" ht="27.75" customHeight="1" x14ac:dyDescent="0.15">
      <c r="A76" s="96"/>
    </row>
    <row r="77" spans="1:24" ht="27" customHeight="1" x14ac:dyDescent="0.15">
      <c r="A77" s="96"/>
    </row>
    <row r="79" spans="1:24" ht="39" customHeight="1" x14ac:dyDescent="0.15">
      <c r="A79" s="96"/>
    </row>
    <row r="80" spans="1:24" ht="37.5" customHeight="1" x14ac:dyDescent="0.15">
      <c r="A80" s="96"/>
    </row>
    <row r="82" spans="1:1" x14ac:dyDescent="0.15">
      <c r="A82" s="96"/>
    </row>
    <row r="83" spans="1:1" x14ac:dyDescent="0.15">
      <c r="A83" s="96"/>
    </row>
    <row r="84" spans="1:1" ht="39" customHeight="1" x14ac:dyDescent="0.15">
      <c r="A84" s="96"/>
    </row>
    <row r="85" spans="1:1" ht="36.75" customHeight="1" x14ac:dyDescent="0.15">
      <c r="A85" s="96"/>
    </row>
    <row r="86" spans="1:1" ht="21.75" customHeight="1" x14ac:dyDescent="0.15">
      <c r="A86" s="3"/>
    </row>
    <row r="87" spans="1:1" x14ac:dyDescent="0.15">
      <c r="A87" s="96"/>
    </row>
    <row r="88" spans="1:1" ht="36.75" customHeight="1" x14ac:dyDescent="0.15"/>
    <row r="89" spans="1:1" ht="39" customHeight="1" x14ac:dyDescent="0.15">
      <c r="A89" s="96"/>
    </row>
    <row r="90" spans="1:1" ht="56.25" customHeight="1" x14ac:dyDescent="0.15">
      <c r="A90" s="96"/>
    </row>
    <row r="92" spans="1:1" ht="25.5" customHeight="1" x14ac:dyDescent="0.15">
      <c r="A92" s="96"/>
    </row>
    <row r="93" spans="1:1" ht="63.75" customHeight="1" x14ac:dyDescent="0.15">
      <c r="A93" s="96"/>
    </row>
    <row r="94" spans="1:1" ht="34.5" customHeight="1" x14ac:dyDescent="0.15">
      <c r="A94" s="96"/>
    </row>
    <row r="95" spans="1:1" x14ac:dyDescent="0.15">
      <c r="A95" s="96"/>
    </row>
    <row r="96" spans="1:1" x14ac:dyDescent="0.15">
      <c r="A96" s="96"/>
    </row>
    <row r="97" spans="1:1" x14ac:dyDescent="0.15">
      <c r="A97" s="96"/>
    </row>
    <row r="98" spans="1:1" ht="34.5" customHeight="1" x14ac:dyDescent="0.15"/>
    <row r="99" spans="1:1" ht="36.75" customHeight="1" x14ac:dyDescent="0.15">
      <c r="A99" s="96"/>
    </row>
    <row r="100" spans="1:1" ht="19.5" customHeight="1" x14ac:dyDescent="0.15">
      <c r="A100" s="96"/>
    </row>
    <row r="101" spans="1:1" ht="33" customHeight="1" x14ac:dyDescent="0.15">
      <c r="A101" s="96"/>
    </row>
    <row r="102" spans="1:1" ht="42.75" customHeight="1" x14ac:dyDescent="0.15">
      <c r="A102" s="96"/>
    </row>
    <row r="103" spans="1:1" x14ac:dyDescent="0.15">
      <c r="A103" s="96"/>
    </row>
    <row r="104" spans="1:1" x14ac:dyDescent="0.15">
      <c r="A104" s="96"/>
    </row>
    <row r="105" spans="1:1" x14ac:dyDescent="0.15">
      <c r="A105" s="96"/>
    </row>
    <row r="106" spans="1:1" ht="68.25" customHeight="1" x14ac:dyDescent="0.15"/>
  </sheetData>
  <mergeCells count="10">
    <mergeCell ref="H1:L1"/>
    <mergeCell ref="M1:Q1"/>
    <mergeCell ref="R1:R2"/>
    <mergeCell ref="B4:F4"/>
    <mergeCell ref="B1:B2"/>
    <mergeCell ref="C1:C2"/>
    <mergeCell ref="D1:D2"/>
    <mergeCell ref="E1:E2"/>
    <mergeCell ref="F1:F2"/>
    <mergeCell ref="G1:G2"/>
  </mergeCells>
  <phoneticPr fontId="3"/>
  <conditionalFormatting sqref="C3">
    <cfRule type="duplicateValues" dxfId="1" priority="1"/>
  </conditionalFormatting>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84081-1F83-484D-9770-228609434820}">
  <sheetPr codeName="Sheet13">
    <tabColor theme="5" tint="0.79998168889431442"/>
  </sheetPr>
  <dimension ref="A1:X102"/>
  <sheetViews>
    <sheetView zoomScale="70" zoomScaleNormal="70" zoomScaleSheetLayoutView="130" workbookViewId="0">
      <pane xSplit="3" ySplit="2" topLeftCell="D15" activePane="bottomRight" state="frozen"/>
      <selection pane="topRight" activeCell="D1" sqref="D1"/>
      <selection pane="bottomLeft" activeCell="A3" sqref="A3"/>
      <selection pane="bottomRight"/>
    </sheetView>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125" style="33" bestFit="1" customWidth="1"/>
    <col min="19" max="23" width="9" style="11"/>
    <col min="24" max="24" width="3.625" style="11" customWidth="1"/>
    <col min="25" max="16384" width="9" style="11"/>
  </cols>
  <sheetData>
    <row r="1" spans="1:18"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18"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row>
    <row r="3" spans="1:18" s="24" customFormat="1" ht="60.75" customHeight="1" x14ac:dyDescent="0.15">
      <c r="A3" s="3" t="str" cm="1">
        <f t="array" ref="A3:R22">_xlfn._xlws.FILTER(一覧表!A3:R118,一覧表!W3:W118="公務（他に分類されるものを除く）")</f>
        <v>未達成</v>
      </c>
      <c r="B3" s="176">
        <v>1</v>
      </c>
      <c r="C3" s="5" t="str">
        <v>長崎市</v>
      </c>
      <c r="D3" s="29" t="str">
        <v>長崎市魚の町４－１</v>
      </c>
      <c r="E3" s="7">
        <v>98</v>
      </c>
      <c r="F3" s="29" t="str">
        <v>市町村の機関</v>
      </c>
      <c r="G3" s="7" t="str">
        <v>R4～R6</v>
      </c>
      <c r="H3" s="18">
        <v>86515</v>
      </c>
      <c r="I3" s="18">
        <v>57078</v>
      </c>
      <c r="J3" s="23">
        <v>0.34025313529445755</v>
      </c>
      <c r="K3" s="18">
        <v>83175</v>
      </c>
      <c r="L3" s="23">
        <v>3.8606022077096402E-2</v>
      </c>
      <c r="M3" s="98" t="str">
        <v>-</v>
      </c>
      <c r="N3" s="98" t="str">
        <v>-</v>
      </c>
      <c r="O3" s="23" t="str">
        <v>-</v>
      </c>
      <c r="P3" s="98" t="str">
        <v>-</v>
      </c>
      <c r="Q3" s="23" t="str">
        <v>-</v>
      </c>
      <c r="R3" s="29" t="str">
        <v>省エネ（節電、ごみ減量、省エネ機器の導入、次世代自動車の導入）
再エネ（自治体新電力会社「(株)ながさきサステナエナジー」からの庁舎への再エネ電力の供給、太陽光発電設備の設置等）</v>
      </c>
    </row>
    <row r="4" spans="1:18" s="24" customFormat="1" ht="60.75" customHeight="1" x14ac:dyDescent="0.15">
      <c r="A4" s="3" t="str">
        <v>未達成</v>
      </c>
      <c r="B4" s="176">
        <v>2</v>
      </c>
      <c r="C4" s="5" t="str">
        <v>佐世保市</v>
      </c>
      <c r="D4" s="29" t="str">
        <v>佐世保市八幡町１－１０</v>
      </c>
      <c r="E4" s="7">
        <v>98</v>
      </c>
      <c r="F4" s="29" t="str">
        <v>市町村の機関</v>
      </c>
      <c r="G4" s="7" t="str">
        <v>R5～R9</v>
      </c>
      <c r="H4" s="18">
        <v>102199</v>
      </c>
      <c r="I4" s="18">
        <v>56593</v>
      </c>
      <c r="J4" s="23">
        <v>0.44624702785741543</v>
      </c>
      <c r="K4" s="18">
        <v>76182</v>
      </c>
      <c r="L4" s="23">
        <v>0.25457196254366476</v>
      </c>
      <c r="M4" s="98" t="str">
        <v>-</v>
      </c>
      <c r="N4" s="98" t="str">
        <v>-</v>
      </c>
      <c r="O4" s="23" t="str">
        <v>-</v>
      </c>
      <c r="P4" s="98" t="str">
        <v>-</v>
      </c>
      <c r="Q4" s="23" t="str">
        <v>-</v>
      </c>
      <c r="R4" s="29" t="str">
        <v>主に以下の4項目に取り組み、その進捗管理を佐世保市環境マネジメントシステムで行い、継続的に改善を図った。
①建築物における省エネルギー対策の徹底、②再生可能エネルギー等の最大限の導入・活用、③公用車における排出削減、④その他の取り組み（食品ロス削減、プラスチックごみの再生利用を推進する等）</v>
      </c>
    </row>
    <row r="5" spans="1:18" s="24" customFormat="1" ht="60.75" customHeight="1" x14ac:dyDescent="0.15">
      <c r="A5" s="3" t="str">
        <v>未達成</v>
      </c>
      <c r="B5" s="176">
        <v>3</v>
      </c>
      <c r="C5" s="5" t="str">
        <v>島原市</v>
      </c>
      <c r="D5" s="29" t="str">
        <v>島原市上の町５３７</v>
      </c>
      <c r="E5" s="7">
        <v>98</v>
      </c>
      <c r="F5" s="29" t="str">
        <v>市町村の機関</v>
      </c>
      <c r="G5" s="7" t="str">
        <v>R5～R7</v>
      </c>
      <c r="H5" s="18">
        <v>4208</v>
      </c>
      <c r="I5" s="18">
        <v>4208</v>
      </c>
      <c r="J5" s="23">
        <v>0</v>
      </c>
      <c r="K5" s="18">
        <v>5109</v>
      </c>
      <c r="L5" s="23">
        <v>-0.21411596958174894</v>
      </c>
      <c r="M5" s="98" t="str">
        <v>-</v>
      </c>
      <c r="N5" s="98" t="str">
        <v>-</v>
      </c>
      <c r="O5" s="23" t="str">
        <v>-</v>
      </c>
      <c r="P5" s="98" t="str">
        <v>-</v>
      </c>
      <c r="Q5" s="23" t="str">
        <v>-</v>
      </c>
      <c r="R5" s="29" t="str">
        <v>・島原市地球温暖化対策実行計画（事務事業編）の推進
・省エネ法管理標準及び夏季冬季の節電</v>
      </c>
    </row>
    <row r="6" spans="1:18" s="24" customFormat="1" ht="60" customHeight="1" x14ac:dyDescent="0.15">
      <c r="A6" s="3" t="str">
        <v>未達成</v>
      </c>
      <c r="B6" s="176">
        <v>4</v>
      </c>
      <c r="C6" s="5" t="str">
        <v>諫早市</v>
      </c>
      <c r="D6" s="29" t="str">
        <v>諫早市東小路町７－１</v>
      </c>
      <c r="E6" s="7">
        <v>98</v>
      </c>
      <c r="F6" s="29" t="str">
        <v>市町村の機関</v>
      </c>
      <c r="G6" s="7" t="str">
        <v>R4～R6</v>
      </c>
      <c r="H6" s="18">
        <v>26636</v>
      </c>
      <c r="I6" s="18">
        <v>22641</v>
      </c>
      <c r="J6" s="23">
        <v>0.14998498273013972</v>
      </c>
      <c r="K6" s="18">
        <v>25625</v>
      </c>
      <c r="L6" s="23">
        <v>3.7956149572007769E-2</v>
      </c>
      <c r="M6" s="98" t="str">
        <v>-</v>
      </c>
      <c r="N6" s="98" t="str">
        <v>-</v>
      </c>
      <c r="O6" s="23" t="str">
        <v>-</v>
      </c>
      <c r="P6" s="98" t="str">
        <v>-</v>
      </c>
      <c r="Q6" s="23" t="str">
        <v>-</v>
      </c>
      <c r="R6" s="29" t="str">
        <v>省エネルギー化、再生可能エネルギー等の導入、省資源化、二酸化炭素の吸収源の増進、職員による環境マネジメント、市民に対する意識啓発</v>
      </c>
    </row>
    <row r="7" spans="1:18" s="24" customFormat="1" ht="60" customHeight="1" x14ac:dyDescent="0.15">
      <c r="A7" s="3" t="str">
        <v>未達成</v>
      </c>
      <c r="B7" s="176">
        <v>5</v>
      </c>
      <c r="C7" s="5" t="str">
        <v>大村市</v>
      </c>
      <c r="D7" s="29" t="str">
        <v>大村市玖島１丁目２５</v>
      </c>
      <c r="E7" s="7">
        <v>98</v>
      </c>
      <c r="F7" s="29" t="str">
        <v>市町村の機関</v>
      </c>
      <c r="G7" s="7" t="str">
        <v>R5～R7</v>
      </c>
      <c r="H7" s="18">
        <v>13184</v>
      </c>
      <c r="I7" s="18">
        <v>12798</v>
      </c>
      <c r="J7" s="23">
        <v>2.9277912621359259E-2</v>
      </c>
      <c r="K7" s="18">
        <v>18085</v>
      </c>
      <c r="L7" s="23">
        <v>-0.37173847087378631</v>
      </c>
      <c r="M7" s="98" t="str">
        <v>-</v>
      </c>
      <c r="N7" s="98" t="str">
        <v>-</v>
      </c>
      <c r="O7" s="23" t="str">
        <v>-</v>
      </c>
      <c r="P7" s="98" t="str">
        <v>-</v>
      </c>
      <c r="Q7" s="23" t="str">
        <v>-</v>
      </c>
      <c r="R7" s="29" t="str">
        <v>LED照明の導入、太陽光発電設備の導入、空調の適切な温度管理、不必要な電灯の消灯の徹底、低燃費車の導入等</v>
      </c>
    </row>
    <row r="8" spans="1:18" s="24" customFormat="1" ht="69.75" customHeight="1" x14ac:dyDescent="0.15">
      <c r="A8" s="3" t="str">
        <v>未達成</v>
      </c>
      <c r="B8" s="176">
        <v>6</v>
      </c>
      <c r="C8" s="5" t="str">
        <v>平戸市</v>
      </c>
      <c r="D8" s="29" t="str">
        <v>平戸市岩の上町１５０８－３</v>
      </c>
      <c r="E8" s="7">
        <v>98</v>
      </c>
      <c r="F8" s="29" t="str">
        <v>市町村の機関</v>
      </c>
      <c r="G8" s="7" t="str">
        <v>R5～R7</v>
      </c>
      <c r="H8" s="18">
        <v>6662</v>
      </c>
      <c r="I8" s="18">
        <v>6035</v>
      </c>
      <c r="J8" s="23">
        <v>9.4115881116781708E-2</v>
      </c>
      <c r="K8" s="18">
        <v>7676</v>
      </c>
      <c r="L8" s="23">
        <v>-0.15220654458120686</v>
      </c>
      <c r="M8" s="98" t="str">
        <v>-</v>
      </c>
      <c r="N8" s="98" t="str">
        <v>-</v>
      </c>
      <c r="O8" s="23" t="str">
        <v>-</v>
      </c>
      <c r="P8" s="98" t="str">
        <v>-</v>
      </c>
      <c r="Q8" s="23" t="str">
        <v>-</v>
      </c>
      <c r="R8" s="29" t="str">
        <v>照明のLED化、公用車の次世代化、庁舎の省エネ化</v>
      </c>
    </row>
    <row r="9" spans="1:18" s="24" customFormat="1" ht="87" customHeight="1" x14ac:dyDescent="0.15">
      <c r="A9" s="3" t="str">
        <v>未達成</v>
      </c>
      <c r="B9" s="176">
        <v>7</v>
      </c>
      <c r="C9" s="5" t="str">
        <v>松浦市</v>
      </c>
      <c r="D9" s="29" t="str">
        <v>松浦市志佐町里免３６５</v>
      </c>
      <c r="E9" s="7">
        <v>98</v>
      </c>
      <c r="F9" s="29" t="str">
        <v>市町村の機関</v>
      </c>
      <c r="G9" s="7" t="str">
        <v>R6～R12</v>
      </c>
      <c r="H9" s="18">
        <v>3568</v>
      </c>
      <c r="I9" s="18">
        <v>2417</v>
      </c>
      <c r="J9" s="23">
        <v>0.32258968609865468</v>
      </c>
      <c r="K9" s="18">
        <v>3374</v>
      </c>
      <c r="L9" s="23">
        <v>5.4372197309417003E-2</v>
      </c>
      <c r="M9" s="98" t="str">
        <v>-</v>
      </c>
      <c r="N9" s="98" t="str">
        <v>-</v>
      </c>
      <c r="O9" s="23" t="str">
        <v>-</v>
      </c>
      <c r="P9" s="98" t="str">
        <v>-</v>
      </c>
      <c r="Q9" s="23" t="str">
        <v>-</v>
      </c>
      <c r="R9" s="29" t="str">
        <v>全庁において省エネ運動の実施や省エネルギー設備、電気自動車への更新を図るなど、電気使用量及び車両等の燃料使用量の削減に努めた</v>
      </c>
    </row>
    <row r="10" spans="1:18" s="24" customFormat="1" ht="60" customHeight="1" x14ac:dyDescent="0.15">
      <c r="A10" s="3" t="str">
        <v>未達成</v>
      </c>
      <c r="B10" s="176">
        <v>8</v>
      </c>
      <c r="C10" s="5" t="str">
        <v>対馬市</v>
      </c>
      <c r="D10" s="29" t="str">
        <v>対馬市厳原町国分１４４１</v>
      </c>
      <c r="E10" s="7">
        <v>98</v>
      </c>
      <c r="F10" s="29" t="str">
        <v>市町村の機関</v>
      </c>
      <c r="G10" s="7" t="str">
        <v>R5～R7</v>
      </c>
      <c r="H10" s="18">
        <v>10639</v>
      </c>
      <c r="I10" s="18">
        <v>10320</v>
      </c>
      <c r="J10" s="23">
        <v>2.9984021054610399E-2</v>
      </c>
      <c r="K10" s="18">
        <v>11435</v>
      </c>
      <c r="L10" s="23">
        <v>-7.4819061941911791E-2</v>
      </c>
      <c r="M10" s="98" t="str">
        <v>-</v>
      </c>
      <c r="N10" s="98" t="str">
        <v>-</v>
      </c>
      <c r="O10" s="23" t="str">
        <v>-</v>
      </c>
      <c r="P10" s="98" t="str">
        <v>-</v>
      </c>
      <c r="Q10" s="23" t="str">
        <v>-</v>
      </c>
      <c r="R10" s="29" t="str">
        <v>冷暖房温度等、電気使用管理の徹底。
公用車のエコカーへの更新等。</v>
      </c>
    </row>
    <row r="11" spans="1:18" s="24" customFormat="1" ht="60" customHeight="1" x14ac:dyDescent="0.15">
      <c r="A11" s="3" t="str">
        <v>総量目標達成</v>
      </c>
      <c r="B11" s="176">
        <v>9</v>
      </c>
      <c r="C11" s="249" t="str">
        <v>壱岐市</v>
      </c>
      <c r="D11" s="29" t="str">
        <v>壱岐市郷ノ浦町本村触５６２</v>
      </c>
      <c r="E11" s="7">
        <v>98</v>
      </c>
      <c r="F11" s="29" t="str">
        <v>市町村の機関</v>
      </c>
      <c r="G11" s="7" t="str">
        <v>R4～R6</v>
      </c>
      <c r="H11" s="18">
        <v>13339</v>
      </c>
      <c r="I11" s="18">
        <v>12539</v>
      </c>
      <c r="J11" s="23">
        <v>5.9974510832896066E-2</v>
      </c>
      <c r="K11" s="18">
        <v>9913</v>
      </c>
      <c r="L11" s="23">
        <v>0.25684084264187723</v>
      </c>
      <c r="M11" s="98" t="str">
        <v>-</v>
      </c>
      <c r="N11" s="98" t="str">
        <v>-</v>
      </c>
      <c r="O11" s="23" t="str">
        <v>-</v>
      </c>
      <c r="P11" s="98" t="str">
        <v>-</v>
      </c>
      <c r="Q11" s="23" t="str">
        <v>-</v>
      </c>
      <c r="R11" s="29" t="str">
        <v>クールビズ・ウォームビズの実施
昼休みの消灯
「デコ活」の推進</v>
      </c>
    </row>
    <row r="12" spans="1:18" s="24" customFormat="1" ht="93" customHeight="1" x14ac:dyDescent="0.15">
      <c r="A12" s="3" t="str">
        <v>未達成</v>
      </c>
      <c r="B12" s="176">
        <v>10</v>
      </c>
      <c r="C12" s="5" t="str">
        <v>五島市</v>
      </c>
      <c r="D12" s="29" t="str">
        <v>五島市福江町１－１</v>
      </c>
      <c r="E12" s="7">
        <v>98</v>
      </c>
      <c r="F12" s="29" t="str">
        <v>市町村の機関</v>
      </c>
      <c r="G12" s="7" t="str">
        <v>R5～R8</v>
      </c>
      <c r="H12" s="18">
        <v>5889</v>
      </c>
      <c r="I12" s="18">
        <v>5713</v>
      </c>
      <c r="J12" s="23">
        <v>2.9886228561725292E-2</v>
      </c>
      <c r="K12" s="18">
        <v>5964</v>
      </c>
      <c r="L12" s="23">
        <v>-1.2735608762098893E-2</v>
      </c>
      <c r="M12" s="98" t="str">
        <v>-</v>
      </c>
      <c r="N12" s="98" t="str">
        <v>-</v>
      </c>
      <c r="O12" s="23" t="str">
        <v>-</v>
      </c>
      <c r="P12" s="98" t="str">
        <v>-</v>
      </c>
      <c r="Q12" s="23" t="str">
        <v>-</v>
      </c>
      <c r="R12" s="29" t="str">
        <v>電気使用量の削減、燃料使用量の削減、省資源の徹底、市民及び職員の意識啓発、再エネ100％CO2ゼロプランへの切替</v>
      </c>
    </row>
    <row r="13" spans="1:18" s="24" customFormat="1" ht="57.6" customHeight="1" x14ac:dyDescent="0.15">
      <c r="A13" s="3" t="str">
        <v>未達成</v>
      </c>
      <c r="B13" s="176">
        <v>11</v>
      </c>
      <c r="C13" s="5" t="str">
        <v>西海市</v>
      </c>
      <c r="D13" s="29" t="str">
        <v>西海市大瀬戸町瀬戸樫浦郷２２２２</v>
      </c>
      <c r="E13" s="7">
        <v>98</v>
      </c>
      <c r="F13" s="29" t="str">
        <v>市町村の機関</v>
      </c>
      <c r="G13" s="7" t="str">
        <v>R5～R7</v>
      </c>
      <c r="H13" s="18">
        <v>3554.4</v>
      </c>
      <c r="I13" s="18">
        <v>3173.6</v>
      </c>
      <c r="J13" s="23">
        <v>0.10713481881611531</v>
      </c>
      <c r="K13" s="18">
        <v>5708.7</v>
      </c>
      <c r="L13" s="23">
        <v>-0.6060938555030384</v>
      </c>
      <c r="M13" s="98" t="str">
        <v>-</v>
      </c>
      <c r="N13" s="98" t="str">
        <v>-</v>
      </c>
      <c r="O13" s="23" t="str">
        <v>-</v>
      </c>
      <c r="P13" s="98" t="str">
        <v>-</v>
      </c>
      <c r="Q13" s="23" t="str">
        <v>-</v>
      </c>
      <c r="R13" s="29" t="str">
        <v>西海市地球温暖化対策実行計画の策定（令和５年３月）</v>
      </c>
    </row>
    <row r="14" spans="1:18" s="24" customFormat="1" ht="135.75" customHeight="1" x14ac:dyDescent="0.15">
      <c r="A14" s="3" t="str">
        <v>未達成</v>
      </c>
      <c r="B14" s="176">
        <v>12</v>
      </c>
      <c r="C14" s="5" t="str">
        <v>雲仙市</v>
      </c>
      <c r="D14" s="29" t="str">
        <v>雲仙市吾妻町牛口名７１４</v>
      </c>
      <c r="E14" s="7">
        <v>98</v>
      </c>
      <c r="F14" s="29" t="str">
        <v>市町村の機関</v>
      </c>
      <c r="G14" s="7" t="str">
        <v>R6～R8</v>
      </c>
      <c r="H14" s="18">
        <v>6594</v>
      </c>
      <c r="I14" s="18">
        <v>4945</v>
      </c>
      <c r="J14" s="23">
        <v>0.25007582650894755</v>
      </c>
      <c r="K14" s="18">
        <v>8184</v>
      </c>
      <c r="L14" s="23">
        <v>-0.24112829845313932</v>
      </c>
      <c r="M14" s="98" t="str">
        <v>-</v>
      </c>
      <c r="N14" s="98" t="str">
        <v>-</v>
      </c>
      <c r="O14" s="23" t="str">
        <v>-</v>
      </c>
      <c r="P14" s="98" t="str">
        <v>-</v>
      </c>
      <c r="Q14" s="23" t="str">
        <v>-</v>
      </c>
      <c r="R14" s="29" t="str">
        <v>・クールビズ及びウォームビズの実施
・クールビズの実施（5～10月）
・エアコンフィルターの清掃（月１回）
・職場での電気ポット、冷蔵庫、電子レンジ等の機器の使用禁止
・パソコン輝度70％以下での使用及び不使用時のシャットダウン
・庁舎内照明の休憩時間消灯、一部取り外し、退庁時の待機電力オフ
・空調整備の利用時間短縮及び夏季冷房設定温度28℃、室内温度17℃以下での暖房運転の実施
・冷房運転時間制限8：30～17：15（時間外使用19：00まで）</v>
      </c>
    </row>
    <row r="15" spans="1:18" s="24" customFormat="1" ht="108.75" customHeight="1" x14ac:dyDescent="0.15">
      <c r="A15" s="3" t="str">
        <v>総量目標達成</v>
      </c>
      <c r="B15" s="176">
        <v>13</v>
      </c>
      <c r="C15" s="249" t="str">
        <v>南島原市</v>
      </c>
      <c r="D15" s="29" t="str">
        <v>南島原市西有家町里坊９６－２</v>
      </c>
      <c r="E15" s="7">
        <v>98</v>
      </c>
      <c r="F15" s="29" t="str">
        <v>市町村の機関</v>
      </c>
      <c r="G15" s="7" t="str">
        <v>R4～R6</v>
      </c>
      <c r="H15" s="18">
        <v>7566</v>
      </c>
      <c r="I15" s="18">
        <v>7339</v>
      </c>
      <c r="J15" s="23">
        <v>3.0002643404705265E-2</v>
      </c>
      <c r="K15" s="18">
        <v>7128</v>
      </c>
      <c r="L15" s="23">
        <v>5.7890563045202237E-2</v>
      </c>
      <c r="M15" s="98" t="str">
        <v>-</v>
      </c>
      <c r="N15" s="98" t="str">
        <v>-</v>
      </c>
      <c r="O15" s="23" t="str">
        <v>-</v>
      </c>
      <c r="P15" s="98" t="str">
        <v>-</v>
      </c>
      <c r="Q15" s="23" t="str">
        <v>-</v>
      </c>
      <c r="R15" s="29" t="str">
        <v>・地球温暖化対策実行計画（事務事業編）の策定
・太陽光発電設備等（PPA）の導入
・空調、照明等の改修（高効率機器の導入）
・夏季及び冬季における節電強化（クールビズ、ウォームビズ）
・スマートムーブの実施</v>
      </c>
    </row>
    <row r="16" spans="1:18" s="24" customFormat="1" ht="60.75" customHeight="1" x14ac:dyDescent="0.15">
      <c r="A16" s="3" t="str">
        <v>未達成</v>
      </c>
      <c r="B16" s="176">
        <v>14</v>
      </c>
      <c r="C16" s="5" t="str">
        <v>長与町</v>
      </c>
      <c r="D16" s="29" t="str">
        <v>西彼杵郡長与町嬉里郷６５９－１</v>
      </c>
      <c r="E16" s="7">
        <v>98</v>
      </c>
      <c r="F16" s="29" t="str">
        <v>市町村の機関</v>
      </c>
      <c r="G16" s="7" t="str">
        <v>R5～R7</v>
      </c>
      <c r="H16" s="18">
        <v>3415</v>
      </c>
      <c r="I16" s="18">
        <v>3073.5</v>
      </c>
      <c r="J16" s="23">
        <v>9.9999999999999978E-2</v>
      </c>
      <c r="K16" s="18">
        <v>4419.1000000000004</v>
      </c>
      <c r="L16" s="23">
        <v>-0.29402635431918012</v>
      </c>
      <c r="M16" s="98" t="str">
        <v>-</v>
      </c>
      <c r="N16" s="98" t="str">
        <v>-</v>
      </c>
      <c r="O16" s="23" t="str">
        <v>-</v>
      </c>
      <c r="P16" s="98" t="str">
        <v>-</v>
      </c>
      <c r="Q16" s="23" t="str">
        <v>-</v>
      </c>
      <c r="R16" s="29" t="str">
        <v>温暖化対策に関する情報の職員向け周知</v>
      </c>
    </row>
    <row r="17" spans="1:18" s="24" customFormat="1" ht="60.75" customHeight="1" x14ac:dyDescent="0.15">
      <c r="A17" s="3" t="str">
        <v>未達成</v>
      </c>
      <c r="B17" s="176">
        <v>15</v>
      </c>
      <c r="C17" s="5" t="str">
        <v>新上五島町</v>
      </c>
      <c r="D17" s="29" t="str">
        <v>南松浦郡新上五島町青方郷１５８５－１</v>
      </c>
      <c r="E17" s="7">
        <v>98</v>
      </c>
      <c r="F17" s="29" t="str">
        <v>市町村の機関</v>
      </c>
      <c r="G17" s="7" t="str">
        <v>R5～R7</v>
      </c>
      <c r="H17" s="18">
        <v>4841</v>
      </c>
      <c r="I17" s="18">
        <v>4599</v>
      </c>
      <c r="J17" s="23">
        <v>4.9989671555463744E-2</v>
      </c>
      <c r="K17" s="18">
        <v>6750</v>
      </c>
      <c r="L17" s="23">
        <v>-0.39434001239413341</v>
      </c>
      <c r="M17" s="98" t="str">
        <v>-</v>
      </c>
      <c r="N17" s="98" t="str">
        <v>-</v>
      </c>
      <c r="O17" s="23" t="str">
        <v>-</v>
      </c>
      <c r="P17" s="98" t="str">
        <v>-</v>
      </c>
      <c r="Q17" s="23" t="str">
        <v>-</v>
      </c>
      <c r="R17" s="29" t="str">
        <v>夏季及び冬季におけるクールビズ・ウォームビズの推進、また、全庁において照明・パソコン等のこまめな節電を行った。</v>
      </c>
    </row>
    <row r="18" spans="1:18" s="24" customFormat="1" ht="51.6" customHeight="1" x14ac:dyDescent="0.15">
      <c r="A18" s="3" t="str">
        <v>未達成</v>
      </c>
      <c r="B18" s="176">
        <v>16</v>
      </c>
      <c r="C18" s="5" t="str">
        <v>長崎県</v>
      </c>
      <c r="D18" s="29" t="str">
        <v>長崎市尾上町３－１</v>
      </c>
      <c r="E18" s="7">
        <v>98</v>
      </c>
      <c r="F18" s="29" t="str">
        <v>都道府県の機関</v>
      </c>
      <c r="G18" s="7" t="str">
        <v>R5～R7</v>
      </c>
      <c r="H18" s="18">
        <v>48319</v>
      </c>
      <c r="I18" s="18">
        <v>45897</v>
      </c>
      <c r="J18" s="23">
        <v>5.0125209544899518E-2</v>
      </c>
      <c r="K18" s="18">
        <v>49614</v>
      </c>
      <c r="L18" s="23">
        <v>-2.6801051346261318E-2</v>
      </c>
      <c r="M18" s="98" t="str">
        <v>-</v>
      </c>
      <c r="N18" s="98" t="str">
        <v>-</v>
      </c>
      <c r="O18" s="23" t="str">
        <v>-</v>
      </c>
      <c r="P18" s="98" t="str">
        <v>-</v>
      </c>
      <c r="Q18" s="23" t="str">
        <v>-</v>
      </c>
      <c r="R18" s="29" t="str">
        <v>地球温暖化対策の推進に関する法律に基づき、県庁エコオフィスプランを策定し、県の事務・事業に係る二酸化炭素の排出削減目標を定め、取組を行っている。</v>
      </c>
    </row>
    <row r="19" spans="1:18" s="24" customFormat="1" ht="61.5" customHeight="1" x14ac:dyDescent="0.15">
      <c r="A19" s="3" t="str">
        <v>原単位目標達成</v>
      </c>
      <c r="B19" s="176">
        <v>23</v>
      </c>
      <c r="C19" s="5" t="str">
        <v>海上自衛隊佐世保教育隊</v>
      </c>
      <c r="D19" s="29" t="str">
        <v>佐世保市崎辺町無番地</v>
      </c>
      <c r="E19" s="7">
        <v>97</v>
      </c>
      <c r="F19" s="29" t="str">
        <v>防衛省海上 自衛 隊基地施設</v>
      </c>
      <c r="G19" s="7" t="str">
        <v>R5～R7</v>
      </c>
      <c r="H19" s="18">
        <v>3141</v>
      </c>
      <c r="I19" s="18">
        <v>3111</v>
      </c>
      <c r="J19" s="23">
        <v>9.5510983763132939E-3</v>
      </c>
      <c r="K19" s="18">
        <v>3190</v>
      </c>
      <c r="L19" s="23">
        <v>-1.5600127347978443E-2</v>
      </c>
      <c r="M19" s="98">
        <v>4.2970000000000001E-2</v>
      </c>
      <c r="N19" s="98">
        <v>4.2540000000000001E-2</v>
      </c>
      <c r="O19" s="23">
        <v>1.000698161508029E-2</v>
      </c>
      <c r="P19" s="98">
        <v>4.0320000000000002E-2</v>
      </c>
      <c r="Q19" s="23">
        <v>6.1670933209215684E-2</v>
      </c>
      <c r="R19" s="29" t="str">
        <v>・老朽化蒸気配管の一部更新
・動力機器等の換装時の高効率化
・照明器具のLED化</v>
      </c>
    </row>
    <row r="20" spans="1:18" s="24" customFormat="1" ht="60" customHeight="1" x14ac:dyDescent="0.15">
      <c r="A20" s="3" t="str">
        <v>未達成</v>
      </c>
      <c r="B20" s="176">
        <v>24</v>
      </c>
      <c r="C20" s="5" t="str">
        <v>海上自衛隊第２２航空群司令</v>
      </c>
      <c r="D20" s="29" t="str">
        <v>大村市今津町１０</v>
      </c>
      <c r="E20" s="7">
        <v>97</v>
      </c>
      <c r="F20" s="29" t="str">
        <v>防衛省海上 自衛隊基地施設</v>
      </c>
      <c r="G20" s="7" t="str">
        <v>R5～R7</v>
      </c>
      <c r="H20" s="18">
        <v>3222</v>
      </c>
      <c r="I20" s="18">
        <v>2651</v>
      </c>
      <c r="J20" s="23">
        <v>0.17721911855990069</v>
      </c>
      <c r="K20" s="18">
        <v>3343</v>
      </c>
      <c r="L20" s="23">
        <v>-3.7554314090626928E-2</v>
      </c>
      <c r="M20" s="98">
        <v>5.8069999999999997E-2</v>
      </c>
      <c r="N20" s="98">
        <v>4.777E-2</v>
      </c>
      <c r="O20" s="23">
        <v>0.17737213707594279</v>
      </c>
      <c r="P20" s="98">
        <v>6.0240000000000002E-2</v>
      </c>
      <c r="Q20" s="23">
        <v>-3.7368692956776473E-2</v>
      </c>
      <c r="R20" s="29" t="str">
        <v>1庁舎室内温度の徹底(夏季28℃、冬季19℃)
2不要な照明の断、昼休みの消灯
3省エネパトロールの実施(室内温度の確認、退庁後の電源断の確認)</v>
      </c>
    </row>
    <row r="21" spans="1:18" s="24" customFormat="1" ht="60" customHeight="1" x14ac:dyDescent="0.15">
      <c r="A21" s="3" t="str">
        <v>原単位目標達成</v>
      </c>
      <c r="B21" s="176">
        <v>81</v>
      </c>
      <c r="C21" s="5" t="str">
        <v>北松北部環境組合</v>
      </c>
      <c r="D21" s="29" t="str">
        <v>平戸市田平町下寺免１３１８</v>
      </c>
      <c r="E21" s="7">
        <v>98</v>
      </c>
      <c r="F21" s="29" t="str">
        <v>公務（ごみ処分業）</v>
      </c>
      <c r="G21" s="7" t="str">
        <v>R6～R8</v>
      </c>
      <c r="H21" s="18">
        <v>9321</v>
      </c>
      <c r="I21" s="18">
        <v>9044</v>
      </c>
      <c r="J21" s="23">
        <v>2.9717841433322567E-2</v>
      </c>
      <c r="K21" s="18">
        <v>7731</v>
      </c>
      <c r="L21" s="23">
        <v>0.17058255551979407</v>
      </c>
      <c r="M21" s="98">
        <v>0.53190000000000004</v>
      </c>
      <c r="N21" s="98">
        <v>0.5161</v>
      </c>
      <c r="O21" s="23">
        <v>2.9704831735288706E-2</v>
      </c>
      <c r="P21" s="98">
        <v>0.4864</v>
      </c>
      <c r="Q21" s="23">
        <v>8.5542395187065301E-2</v>
      </c>
      <c r="R21" s="29" t="str">
        <v>・ごみ処理運転の効率化、エネルギー使用量の把握と削減
・重機等への燃料変更の本格化（軽油→バイオディーゼル）
・クールビズ導入、施設見学者等へのごみの減量化の案内、広報活動</v>
      </c>
    </row>
    <row r="22" spans="1:18" s="24" customFormat="1" ht="60.75" customHeight="1" x14ac:dyDescent="0.15">
      <c r="A22" s="3" t="str">
        <v>未達成</v>
      </c>
      <c r="B22" s="176">
        <v>88</v>
      </c>
      <c r="C22" s="5" t="str">
        <v>陸上自衛隊相浦駐屯地</v>
      </c>
      <c r="D22" s="29" t="str">
        <v>佐世保市大潟町６７８</v>
      </c>
      <c r="E22" s="7">
        <v>97</v>
      </c>
      <c r="F22" s="29" t="str">
        <v>訓練及び生活</v>
      </c>
      <c r="G22" s="7" t="str">
        <v>R5～R7</v>
      </c>
      <c r="H22" s="18">
        <v>3855</v>
      </c>
      <c r="I22" s="18">
        <v>3739</v>
      </c>
      <c r="J22" s="23">
        <v>3.0090791180285348E-2</v>
      </c>
      <c r="K22" s="18">
        <v>5053</v>
      </c>
      <c r="L22" s="23">
        <v>-0.31076523994811933</v>
      </c>
      <c r="M22" s="98" t="str">
        <v>-</v>
      </c>
      <c r="N22" s="98" t="str">
        <v>-</v>
      </c>
      <c r="O22" s="23" t="str">
        <v>-</v>
      </c>
      <c r="P22" s="98" t="str">
        <v>-</v>
      </c>
      <c r="Q22" s="23" t="str">
        <v>-</v>
      </c>
      <c r="R22" s="29" t="str">
        <v>・事務室等退室時の電灯及び空調設備のスイッチOFFの徹底
・ＬＥＤ照明器具への更新
・昼休みの消灯、廊下等の照明の間引き</v>
      </c>
    </row>
    <row r="23" spans="1:18" ht="30" customHeight="1" x14ac:dyDescent="0.15">
      <c r="A23" s="96"/>
      <c r="B23" s="204" t="s">
        <v>62</v>
      </c>
      <c r="C23" s="204"/>
      <c r="D23" s="204"/>
      <c r="E23" s="204"/>
      <c r="F23" s="204"/>
      <c r="G23" s="30"/>
      <c r="H23" s="15">
        <f>SUM(H3:H22)</f>
        <v>366667.4</v>
      </c>
      <c r="I23" s="15">
        <f>SUM(I3:I22)</f>
        <v>277914.09999999998</v>
      </c>
      <c r="J23" s="99">
        <f>1-I23/+H23</f>
        <v>0.24205397043751375</v>
      </c>
      <c r="K23" s="15">
        <f>SUM(K3:K22)</f>
        <v>347658.8</v>
      </c>
      <c r="L23" s="99">
        <f>1-K23/+H23</f>
        <v>5.1841532680571123E-2</v>
      </c>
      <c r="M23" s="17"/>
      <c r="N23" s="17"/>
      <c r="O23" s="23"/>
      <c r="P23" s="31"/>
      <c r="Q23" s="19"/>
      <c r="R23" s="5"/>
    </row>
    <row r="24" spans="1:18" ht="35.25" customHeight="1" x14ac:dyDescent="0.15">
      <c r="A24" s="96"/>
      <c r="H24" s="96"/>
      <c r="I24" s="96"/>
      <c r="J24" s="49"/>
      <c r="K24" s="96"/>
      <c r="L24" s="49"/>
      <c r="O24" s="49"/>
      <c r="Q24" s="49"/>
    </row>
    <row r="25" spans="1:18" x14ac:dyDescent="0.15">
      <c r="A25" s="96"/>
      <c r="H25" s="96"/>
      <c r="I25" s="96"/>
      <c r="J25" s="49"/>
      <c r="K25" s="96"/>
      <c r="L25" s="49"/>
      <c r="O25" s="49"/>
      <c r="P25" s="35"/>
      <c r="Q25" s="49"/>
    </row>
    <row r="26" spans="1:18" ht="23.25" customHeight="1" x14ac:dyDescent="0.15">
      <c r="A26" s="96"/>
      <c r="H26" s="96"/>
      <c r="I26" s="96"/>
      <c r="J26" s="49"/>
      <c r="K26" s="96"/>
      <c r="L26" s="49"/>
      <c r="O26" s="49"/>
      <c r="P26" s="35"/>
      <c r="Q26" s="49"/>
    </row>
    <row r="27" spans="1:18" s="24" customFormat="1" x14ac:dyDescent="0.15">
      <c r="A27" s="96"/>
      <c r="B27" s="11"/>
      <c r="C27" s="33"/>
      <c r="D27" s="33"/>
      <c r="E27" s="11"/>
      <c r="F27" s="34"/>
      <c r="G27" s="11"/>
      <c r="H27" s="96"/>
      <c r="I27" s="96"/>
      <c r="J27" s="49"/>
      <c r="K27" s="96"/>
      <c r="L27" s="49"/>
      <c r="M27" s="11"/>
      <c r="N27" s="11"/>
      <c r="O27" s="49"/>
      <c r="P27" s="35"/>
      <c r="Q27" s="49"/>
      <c r="R27" s="33"/>
    </row>
    <row r="28" spans="1:18" ht="21" customHeight="1" x14ac:dyDescent="0.15">
      <c r="A28" s="96"/>
      <c r="H28" s="96"/>
      <c r="I28" s="96"/>
      <c r="J28" s="49"/>
      <c r="K28" s="96"/>
      <c r="L28" s="49"/>
      <c r="O28" s="49"/>
      <c r="Q28" s="49"/>
    </row>
    <row r="29" spans="1:18" ht="58.5" customHeight="1" x14ac:dyDescent="0.15">
      <c r="A29" s="96"/>
      <c r="H29" s="96"/>
      <c r="I29" s="96"/>
      <c r="J29" s="49"/>
      <c r="K29" s="96"/>
      <c r="L29" s="49"/>
      <c r="O29" s="49"/>
      <c r="Q29" s="49"/>
    </row>
    <row r="30" spans="1:18" ht="41.25" customHeight="1" x14ac:dyDescent="0.15">
      <c r="A30" s="96"/>
      <c r="H30" s="96"/>
      <c r="I30" s="96"/>
      <c r="J30" s="49"/>
      <c r="K30" s="96"/>
      <c r="L30" s="49"/>
      <c r="O30" s="49"/>
      <c r="Q30" s="49"/>
    </row>
    <row r="31" spans="1:18" ht="36.75" customHeight="1" x14ac:dyDescent="0.15">
      <c r="A31" s="96"/>
      <c r="H31" s="96"/>
      <c r="I31" s="96"/>
      <c r="J31" s="49"/>
      <c r="K31" s="96"/>
      <c r="L31" s="49"/>
      <c r="O31" s="49"/>
      <c r="Q31" s="49"/>
    </row>
    <row r="32" spans="1:18" ht="33" customHeight="1" x14ac:dyDescent="0.15">
      <c r="A32" s="96"/>
      <c r="H32" s="96"/>
      <c r="I32" s="96"/>
      <c r="J32" s="49"/>
      <c r="K32" s="96"/>
      <c r="L32" s="49"/>
      <c r="O32" s="49"/>
      <c r="Q32" s="49"/>
    </row>
    <row r="33" spans="1:24" ht="41.25" customHeight="1" x14ac:dyDescent="0.15">
      <c r="A33" s="96"/>
      <c r="H33" s="96"/>
      <c r="I33" s="96"/>
      <c r="J33" s="49"/>
      <c r="K33" s="96"/>
      <c r="L33" s="49"/>
      <c r="O33" s="49"/>
      <c r="Q33" s="49"/>
    </row>
    <row r="34" spans="1:24" x14ac:dyDescent="0.15">
      <c r="A34" s="96"/>
      <c r="H34" s="96"/>
      <c r="I34" s="96"/>
      <c r="J34" s="49"/>
      <c r="K34" s="96"/>
      <c r="L34" s="49"/>
      <c r="O34" s="49"/>
      <c r="Q34" s="49"/>
    </row>
    <row r="35" spans="1:24" ht="27.75" customHeight="1" x14ac:dyDescent="0.15">
      <c r="A35" s="96"/>
      <c r="H35" s="96"/>
      <c r="I35" s="96"/>
      <c r="J35" s="49"/>
      <c r="K35" s="96"/>
      <c r="L35" s="49"/>
      <c r="O35" s="49"/>
      <c r="Q35" s="49"/>
    </row>
    <row r="36" spans="1:24" x14ac:dyDescent="0.15">
      <c r="A36" s="96"/>
      <c r="H36" s="96"/>
      <c r="I36" s="96"/>
      <c r="J36" s="49"/>
      <c r="K36" s="96"/>
      <c r="L36" s="49"/>
      <c r="O36" s="49"/>
      <c r="Q36" s="49"/>
    </row>
    <row r="37" spans="1:24" ht="39" customHeight="1" x14ac:dyDescent="0.15">
      <c r="A37" s="96"/>
      <c r="H37" s="96"/>
      <c r="I37" s="96"/>
      <c r="J37" s="49"/>
      <c r="K37" s="96"/>
      <c r="L37" s="49"/>
      <c r="O37" s="49"/>
      <c r="Q37" s="49"/>
    </row>
    <row r="38" spans="1:24" ht="39" customHeight="1" x14ac:dyDescent="0.15">
      <c r="A38" s="96"/>
      <c r="H38" s="96"/>
      <c r="I38" s="96"/>
      <c r="J38" s="49"/>
      <c r="K38" s="96"/>
      <c r="L38" s="49"/>
      <c r="O38" s="49"/>
      <c r="Q38" s="49"/>
      <c r="S38" s="24"/>
      <c r="T38" s="24"/>
      <c r="U38" s="24"/>
      <c r="V38" s="24"/>
      <c r="W38" s="24"/>
      <c r="X38" s="24"/>
    </row>
    <row r="39" spans="1:24" ht="48.75" customHeight="1" x14ac:dyDescent="0.15">
      <c r="A39" s="96"/>
      <c r="H39" s="96"/>
      <c r="I39" s="96"/>
      <c r="J39" s="49"/>
      <c r="K39" s="96"/>
      <c r="L39" s="49"/>
      <c r="O39" s="49"/>
      <c r="Q39" s="49"/>
    </row>
    <row r="40" spans="1:24" ht="50.25" customHeight="1" x14ac:dyDescent="0.15">
      <c r="A40" s="96"/>
      <c r="H40" s="96"/>
      <c r="I40" s="96"/>
      <c r="J40" s="49"/>
      <c r="K40" s="96"/>
      <c r="L40" s="49"/>
      <c r="O40" s="49"/>
      <c r="Q40" s="49"/>
    </row>
    <row r="41" spans="1:24" ht="34.5" customHeight="1" x14ac:dyDescent="0.15">
      <c r="A41" s="96"/>
      <c r="H41" s="96"/>
      <c r="I41" s="96"/>
      <c r="J41" s="49"/>
      <c r="K41" s="96"/>
      <c r="L41" s="49"/>
      <c r="O41" s="49"/>
      <c r="Q41" s="49"/>
    </row>
    <row r="42" spans="1:24" ht="36.75" customHeight="1" x14ac:dyDescent="0.15">
      <c r="A42" s="96"/>
      <c r="H42" s="96"/>
      <c r="I42" s="96"/>
      <c r="J42" s="49"/>
      <c r="K42" s="96"/>
      <c r="L42" s="49"/>
      <c r="O42" s="49"/>
      <c r="Q42" s="49"/>
    </row>
    <row r="43" spans="1:24" ht="31.5" customHeight="1" x14ac:dyDescent="0.15">
      <c r="A43" s="96"/>
      <c r="H43" s="96"/>
      <c r="I43" s="96"/>
      <c r="J43" s="49"/>
      <c r="K43" s="96"/>
      <c r="L43" s="49"/>
      <c r="Q43" s="49"/>
    </row>
    <row r="44" spans="1:24" x14ac:dyDescent="0.15">
      <c r="A44" s="96"/>
      <c r="S44" s="24"/>
      <c r="T44" s="24"/>
      <c r="U44" s="24"/>
      <c r="V44" s="24"/>
      <c r="W44" s="24"/>
      <c r="X44" s="24"/>
    </row>
    <row r="45" spans="1:24" ht="30.75" customHeight="1" x14ac:dyDescent="0.15">
      <c r="A45" s="96"/>
    </row>
    <row r="46" spans="1:24" s="24" customFormat="1" ht="23.25" customHeight="1" x14ac:dyDescent="0.15">
      <c r="A46" s="3"/>
      <c r="B46" s="11"/>
      <c r="C46" s="33"/>
      <c r="D46" s="33"/>
      <c r="E46" s="11"/>
      <c r="F46" s="34"/>
      <c r="G46" s="11"/>
      <c r="H46" s="11"/>
      <c r="I46" s="11"/>
      <c r="J46" s="11"/>
      <c r="K46" s="11"/>
      <c r="L46" s="11"/>
      <c r="M46" s="11"/>
      <c r="N46" s="11"/>
      <c r="O46" s="35"/>
      <c r="P46" s="11"/>
      <c r="Q46" s="11"/>
      <c r="R46" s="33"/>
    </row>
    <row r="47" spans="1:24" x14ac:dyDescent="0.15">
      <c r="A47" s="96"/>
    </row>
    <row r="48" spans="1:24" ht="41.25" customHeight="1" x14ac:dyDescent="0.15">
      <c r="A48" s="96"/>
      <c r="S48" s="24"/>
      <c r="T48" s="24"/>
      <c r="U48" s="24"/>
      <c r="V48" s="24"/>
      <c r="W48" s="24"/>
      <c r="X48" s="24"/>
    </row>
    <row r="49" spans="1:1" ht="27" customHeight="1" x14ac:dyDescent="0.15">
      <c r="A49" s="96"/>
    </row>
    <row r="50" spans="1:1" ht="33" customHeight="1" x14ac:dyDescent="0.15">
      <c r="A50" s="96"/>
    </row>
    <row r="51" spans="1:1" x14ac:dyDescent="0.15">
      <c r="A51" s="96"/>
    </row>
    <row r="52" spans="1:1" x14ac:dyDescent="0.15">
      <c r="A52" s="96"/>
    </row>
    <row r="53" spans="1:1" ht="24.75" customHeight="1" x14ac:dyDescent="0.15">
      <c r="A53" s="96"/>
    </row>
    <row r="54" spans="1:1" x14ac:dyDescent="0.15">
      <c r="A54" s="96"/>
    </row>
    <row r="55" spans="1:1" x14ac:dyDescent="0.15">
      <c r="A55" s="96"/>
    </row>
    <row r="56" spans="1:1" ht="29.25" customHeight="1" x14ac:dyDescent="0.15">
      <c r="A56" s="96"/>
    </row>
    <row r="57" spans="1:1" ht="36.75" customHeight="1" x14ac:dyDescent="0.15">
      <c r="A57" s="96"/>
    </row>
    <row r="58" spans="1:1" ht="39" customHeight="1" x14ac:dyDescent="0.15">
      <c r="A58" s="96"/>
    </row>
    <row r="59" spans="1:1" ht="48" customHeight="1" x14ac:dyDescent="0.15">
      <c r="A59" s="96"/>
    </row>
    <row r="60" spans="1:1" ht="34.5" customHeight="1" x14ac:dyDescent="0.15">
      <c r="A60" s="96"/>
    </row>
    <row r="61" spans="1:1" x14ac:dyDescent="0.15">
      <c r="A61" s="96"/>
    </row>
    <row r="62" spans="1:1" x14ac:dyDescent="0.15">
      <c r="A62" s="96"/>
    </row>
    <row r="63" spans="1:1" x14ac:dyDescent="0.15">
      <c r="A63" s="96"/>
    </row>
    <row r="64" spans="1:1" x14ac:dyDescent="0.15">
      <c r="A64" s="96"/>
    </row>
    <row r="65" spans="1:24" ht="34.5" customHeight="1" x14ac:dyDescent="0.15">
      <c r="A65" s="96"/>
    </row>
    <row r="66" spans="1:24" ht="33" customHeight="1" x14ac:dyDescent="0.15">
      <c r="A66" s="96"/>
    </row>
    <row r="67" spans="1:24" x14ac:dyDescent="0.15">
      <c r="A67" s="96"/>
    </row>
    <row r="68" spans="1:24" ht="41.25" customHeight="1" x14ac:dyDescent="0.15">
      <c r="A68" s="3"/>
    </row>
    <row r="69" spans="1:24" x14ac:dyDescent="0.15">
      <c r="A69" s="96"/>
      <c r="S69" s="24"/>
      <c r="T69" s="24"/>
      <c r="U69" s="24"/>
      <c r="V69" s="24"/>
      <c r="W69" s="24"/>
      <c r="X69" s="24"/>
    </row>
    <row r="70" spans="1:24" ht="33" customHeight="1" x14ac:dyDescent="0.15"/>
    <row r="71" spans="1:24" ht="44.25" customHeight="1" x14ac:dyDescent="0.15">
      <c r="A71" s="96"/>
    </row>
    <row r="72" spans="1:24" ht="27.75" customHeight="1" x14ac:dyDescent="0.15">
      <c r="A72" s="96"/>
    </row>
    <row r="73" spans="1:24" ht="27" customHeight="1" x14ac:dyDescent="0.15">
      <c r="A73" s="96"/>
    </row>
    <row r="75" spans="1:24" ht="39" customHeight="1" x14ac:dyDescent="0.15">
      <c r="A75" s="96"/>
    </row>
    <row r="76" spans="1:24" ht="37.5" customHeight="1" x14ac:dyDescent="0.15">
      <c r="A76" s="96"/>
    </row>
    <row r="78" spans="1:24" x14ac:dyDescent="0.15">
      <c r="A78" s="96"/>
    </row>
    <row r="79" spans="1:24" x14ac:dyDescent="0.15">
      <c r="A79" s="96"/>
    </row>
    <row r="80" spans="1:24" ht="39" customHeight="1" x14ac:dyDescent="0.15">
      <c r="A80" s="96"/>
    </row>
    <row r="81" spans="1:1" ht="36.75" customHeight="1" x14ac:dyDescent="0.15">
      <c r="A81" s="96"/>
    </row>
    <row r="82" spans="1:1" ht="21.75" customHeight="1" x14ac:dyDescent="0.15">
      <c r="A82" s="3"/>
    </row>
    <row r="83" spans="1:1" x14ac:dyDescent="0.15">
      <c r="A83" s="96"/>
    </row>
    <row r="84" spans="1:1" ht="36.75" customHeight="1" x14ac:dyDescent="0.15"/>
    <row r="85" spans="1:1" ht="39" customHeight="1" x14ac:dyDescent="0.15">
      <c r="A85" s="96"/>
    </row>
    <row r="86" spans="1:1" ht="56.25" customHeight="1" x14ac:dyDescent="0.15">
      <c r="A86" s="96"/>
    </row>
    <row r="88" spans="1:1" ht="25.5" customHeight="1" x14ac:dyDescent="0.15">
      <c r="A88" s="96"/>
    </row>
    <row r="89" spans="1:1" ht="63.75" customHeight="1" x14ac:dyDescent="0.15">
      <c r="A89" s="96"/>
    </row>
    <row r="90" spans="1:1" ht="34.5" customHeight="1" x14ac:dyDescent="0.15">
      <c r="A90" s="96"/>
    </row>
    <row r="91" spans="1:1" x14ac:dyDescent="0.15">
      <c r="A91" s="96"/>
    </row>
    <row r="92" spans="1:1" x14ac:dyDescent="0.15">
      <c r="A92" s="96"/>
    </row>
    <row r="93" spans="1:1" x14ac:dyDescent="0.15">
      <c r="A93" s="96"/>
    </row>
    <row r="94" spans="1:1" ht="34.5" customHeight="1" x14ac:dyDescent="0.15"/>
    <row r="95" spans="1:1" ht="36.75" customHeight="1" x14ac:dyDescent="0.15">
      <c r="A95" s="96"/>
    </row>
    <row r="96" spans="1:1" ht="19.5" customHeight="1" x14ac:dyDescent="0.15">
      <c r="A96" s="96"/>
    </row>
    <row r="97" spans="1:1" ht="33" customHeight="1" x14ac:dyDescent="0.15">
      <c r="A97" s="96"/>
    </row>
    <row r="98" spans="1:1" ht="42.75" customHeight="1" x14ac:dyDescent="0.15">
      <c r="A98" s="96"/>
    </row>
    <row r="99" spans="1:1" x14ac:dyDescent="0.15">
      <c r="A99" s="96"/>
    </row>
    <row r="100" spans="1:1" x14ac:dyDescent="0.15">
      <c r="A100" s="96"/>
    </row>
    <row r="101" spans="1:1" x14ac:dyDescent="0.15">
      <c r="A101" s="96"/>
    </row>
    <row r="102" spans="1:1" ht="68.25" customHeight="1" x14ac:dyDescent="0.15"/>
  </sheetData>
  <sortState xmlns:xlrd2="http://schemas.microsoft.com/office/spreadsheetml/2017/richdata2" ref="A6:X22">
    <sortCondition ref="A6:A22"/>
    <sortCondition ref="E6:E22"/>
  </sortState>
  <mergeCells count="10">
    <mergeCell ref="G1:G2"/>
    <mergeCell ref="H1:L1"/>
    <mergeCell ref="M1:Q1"/>
    <mergeCell ref="R1:R2"/>
    <mergeCell ref="B23:F23"/>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5" tint="0.79998168889431442"/>
  </sheetPr>
  <dimension ref="A1:X106"/>
  <sheetViews>
    <sheetView zoomScale="70" zoomScaleNormal="70" zoomScaleSheetLayoutView="70" workbookViewId="0"/>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125" style="33" bestFit="1" customWidth="1"/>
    <col min="19" max="23" width="9" style="11"/>
    <col min="24" max="24" width="3.625" style="11" customWidth="1"/>
    <col min="25" max="16384" width="9" style="11"/>
  </cols>
  <sheetData>
    <row r="1" spans="1:24"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24"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row>
    <row r="3" spans="1:24" ht="198" customHeight="1" x14ac:dyDescent="0.15">
      <c r="A3" s="3" t="str" cm="1">
        <f t="array" ref="A3:R3">_xlfn._xlws.FILTER(一覧表!A3:R118,一覧表!W3:W118="分類不能の産業")</f>
        <v>総量目標達成</v>
      </c>
      <c r="B3" s="14">
        <v>65</v>
      </c>
      <c r="C3" s="252" t="str">
        <v>独立行政法人エネルギー・金属鉱物資源機構（JOGMEC）</v>
      </c>
      <c r="D3" s="29" t="str">
        <v>東京都港区虎ノ門二丁目10番1号</v>
      </c>
      <c r="E3" s="7">
        <v>99</v>
      </c>
      <c r="F3" s="29" t="str">
        <v>1. 国家備蓄石油（原油及び石油ガス）の貯蔵・受け払い及び国家備蓄設備・施設の管理を行うこと。
2. 1.に関連して、石油の取得及び譲渡しを行うこと。
3. 石油の備蓄の増強に必要な資金の貸付け並びに石油の備蓄の増強に必要な設備等の設置に必要な資金の出資及び貸付けを行うこと。　他</v>
      </c>
      <c r="G3" s="7" t="str">
        <v>R6～R8</v>
      </c>
      <c r="H3" s="18">
        <v>7903</v>
      </c>
      <c r="I3" s="18">
        <v>7903</v>
      </c>
      <c r="J3" s="23">
        <v>0</v>
      </c>
      <c r="K3" s="18">
        <v>4370</v>
      </c>
      <c r="L3" s="23">
        <v>0.44704542578767559</v>
      </c>
      <c r="M3" s="98" t="str">
        <v>-</v>
      </c>
      <c r="N3" s="98" t="str">
        <v>-</v>
      </c>
      <c r="O3" s="23" t="str">
        <v>-</v>
      </c>
      <c r="P3" s="98" t="str">
        <v>-</v>
      </c>
      <c r="Q3" s="23" t="str">
        <v>-</v>
      </c>
      <c r="R3" s="29" t="str">
        <v>・基地の操業で使用する設備(燃料：A重油)の厳格な運転管理
・執務室の室温管理の徹底（夏期28℃、冬季20℃）
・執務室の昼休み照明消灯
・パソコン、コピー機などOA機器の省エネモード設定等、日々の節電活動</v>
      </c>
    </row>
    <row r="4" spans="1:24" ht="30" customHeight="1" x14ac:dyDescent="0.15">
      <c r="A4" s="96"/>
      <c r="B4" s="204" t="s">
        <v>62</v>
      </c>
      <c r="C4" s="204"/>
      <c r="D4" s="204"/>
      <c r="E4" s="204"/>
      <c r="F4" s="204"/>
      <c r="G4" s="30"/>
      <c r="H4" s="8">
        <f>SUM(H3)</f>
        <v>7903</v>
      </c>
      <c r="I4" s="8">
        <f>SUM(I3)</f>
        <v>7903</v>
      </c>
      <c r="J4" s="99">
        <f>1-I4/H4</f>
        <v>0</v>
      </c>
      <c r="K4" s="8">
        <f>SUM(K3)</f>
        <v>4370</v>
      </c>
      <c r="L4" s="99">
        <f>1-K4/H4</f>
        <v>0.44704542578767559</v>
      </c>
      <c r="M4" s="17"/>
      <c r="N4" s="17"/>
      <c r="O4" s="23"/>
      <c r="P4" s="31"/>
      <c r="Q4" s="19"/>
      <c r="R4" s="5"/>
    </row>
    <row r="5" spans="1:24" ht="45" customHeight="1" x14ac:dyDescent="0.15">
      <c r="A5" s="96"/>
      <c r="H5" s="96"/>
      <c r="I5" s="96"/>
      <c r="J5" s="81"/>
      <c r="K5" s="96"/>
      <c r="L5" s="81"/>
      <c r="O5" s="81"/>
      <c r="Q5" s="81"/>
    </row>
    <row r="6" spans="1:24" ht="45" customHeight="1" x14ac:dyDescent="0.15">
      <c r="A6" s="96"/>
      <c r="H6" s="96"/>
      <c r="I6" s="96"/>
      <c r="J6" s="81"/>
      <c r="K6" s="96"/>
      <c r="L6" s="81"/>
      <c r="O6" s="81"/>
      <c r="Q6" s="81"/>
      <c r="S6" s="24"/>
      <c r="T6" s="24"/>
      <c r="U6" s="24"/>
      <c r="V6" s="24"/>
      <c r="W6" s="24"/>
      <c r="X6" s="24"/>
    </row>
    <row r="7" spans="1:24" ht="28.5" customHeight="1" x14ac:dyDescent="0.15">
      <c r="A7" s="96"/>
      <c r="H7" s="96"/>
      <c r="I7" s="96"/>
      <c r="J7" s="81"/>
      <c r="K7" s="96"/>
      <c r="L7" s="81"/>
      <c r="O7" s="81"/>
      <c r="P7" s="35"/>
      <c r="Q7" s="81"/>
    </row>
    <row r="8" spans="1:24" ht="54" customHeight="1" x14ac:dyDescent="0.15">
      <c r="A8" s="96"/>
      <c r="H8" s="96"/>
      <c r="I8" s="96"/>
      <c r="J8" s="81"/>
      <c r="K8" s="96"/>
      <c r="L8" s="81"/>
      <c r="O8" s="81"/>
      <c r="P8" s="35"/>
      <c r="Q8" s="81"/>
    </row>
    <row r="9" spans="1:24" ht="30.75" customHeight="1" x14ac:dyDescent="0.15">
      <c r="A9" s="96"/>
      <c r="H9" s="96"/>
      <c r="I9" s="96"/>
      <c r="J9" s="81"/>
      <c r="K9" s="96"/>
      <c r="L9" s="81"/>
      <c r="O9" s="81"/>
      <c r="P9" s="35"/>
      <c r="Q9" s="81"/>
    </row>
    <row r="10" spans="1:24" ht="54" customHeight="1" x14ac:dyDescent="0.15">
      <c r="A10" s="96"/>
      <c r="H10" s="96"/>
      <c r="I10" s="96"/>
      <c r="J10" s="81"/>
      <c r="K10" s="96"/>
      <c r="L10" s="81"/>
      <c r="O10" s="81"/>
      <c r="Q10" s="81"/>
    </row>
    <row r="11" spans="1:24" x14ac:dyDescent="0.15">
      <c r="A11" s="96"/>
      <c r="H11" s="96"/>
      <c r="I11" s="96"/>
      <c r="J11" s="81"/>
      <c r="K11" s="96"/>
      <c r="L11" s="81"/>
      <c r="O11" s="81"/>
      <c r="Q11" s="81"/>
    </row>
    <row r="12" spans="1:24" x14ac:dyDescent="0.15">
      <c r="A12" s="96"/>
      <c r="H12" s="96"/>
      <c r="I12" s="96"/>
      <c r="J12" s="81"/>
      <c r="K12" s="96"/>
      <c r="L12" s="81"/>
      <c r="O12" s="81"/>
      <c r="Q12" s="81"/>
    </row>
    <row r="13" spans="1:24" ht="36.75" customHeight="1" x14ac:dyDescent="0.15">
      <c r="A13" s="96"/>
      <c r="H13" s="96"/>
      <c r="I13" s="96"/>
      <c r="J13" s="81"/>
      <c r="K13" s="96"/>
      <c r="L13" s="81"/>
      <c r="O13" s="81"/>
      <c r="Q13" s="81"/>
      <c r="S13" s="24"/>
      <c r="T13" s="24"/>
      <c r="U13" s="24"/>
      <c r="V13" s="24"/>
      <c r="W13" s="24"/>
      <c r="X13" s="24"/>
    </row>
    <row r="14" spans="1:24" x14ac:dyDescent="0.15">
      <c r="A14" s="96"/>
      <c r="H14" s="96"/>
      <c r="I14" s="96"/>
      <c r="J14" s="81"/>
      <c r="K14" s="96"/>
      <c r="L14" s="81"/>
      <c r="O14" s="81"/>
      <c r="Q14" s="81"/>
    </row>
    <row r="15" spans="1:24" ht="37.5" customHeight="1" x14ac:dyDescent="0.15">
      <c r="A15" s="96"/>
      <c r="H15" s="96"/>
      <c r="I15" s="96"/>
      <c r="J15" s="81"/>
      <c r="K15" s="96"/>
      <c r="L15" s="81"/>
      <c r="O15" s="81"/>
      <c r="Q15" s="81"/>
    </row>
    <row r="16" spans="1:24" ht="37.5" customHeight="1" x14ac:dyDescent="0.15">
      <c r="A16" s="96"/>
      <c r="H16" s="96"/>
      <c r="I16" s="96"/>
      <c r="J16" s="81"/>
      <c r="K16" s="96"/>
      <c r="L16" s="81"/>
      <c r="O16" s="81"/>
      <c r="Q16" s="81"/>
    </row>
    <row r="17" spans="1:18" ht="36.75" customHeight="1" x14ac:dyDescent="0.15">
      <c r="A17" s="96"/>
      <c r="H17" s="96"/>
      <c r="I17" s="96"/>
      <c r="J17" s="81"/>
      <c r="K17" s="96"/>
      <c r="L17" s="81"/>
      <c r="O17" s="81"/>
      <c r="Q17" s="81"/>
    </row>
    <row r="18" spans="1:18" ht="38.25" customHeight="1" x14ac:dyDescent="0.15">
      <c r="A18" s="96"/>
      <c r="H18" s="96"/>
      <c r="I18" s="96"/>
      <c r="J18" s="81"/>
      <c r="K18" s="96"/>
      <c r="L18" s="81"/>
      <c r="O18" s="81"/>
      <c r="Q18" s="81"/>
    </row>
    <row r="19" spans="1:18" ht="35.25" customHeight="1" x14ac:dyDescent="0.15">
      <c r="A19" s="96"/>
      <c r="H19" s="96"/>
      <c r="I19" s="96"/>
      <c r="J19" s="49"/>
      <c r="K19" s="96"/>
      <c r="L19" s="49"/>
      <c r="O19" s="49"/>
      <c r="Q19" s="49"/>
    </row>
    <row r="20" spans="1:18" ht="35.25" customHeight="1" x14ac:dyDescent="0.15">
      <c r="A20" s="96"/>
      <c r="H20" s="96"/>
      <c r="I20" s="96"/>
      <c r="J20" s="49"/>
      <c r="K20" s="96"/>
      <c r="L20" s="49"/>
      <c r="O20" s="49"/>
      <c r="Q20" s="49"/>
    </row>
    <row r="21" spans="1:18" ht="50.25" customHeight="1" x14ac:dyDescent="0.15">
      <c r="A21" s="96"/>
      <c r="H21" s="96"/>
      <c r="I21" s="96"/>
      <c r="J21" s="49"/>
      <c r="K21" s="96"/>
      <c r="L21" s="49"/>
      <c r="O21" s="49"/>
      <c r="Q21" s="49"/>
    </row>
    <row r="22" spans="1:18" ht="35.25" customHeight="1" x14ac:dyDescent="0.15">
      <c r="A22" s="96"/>
      <c r="H22" s="96"/>
      <c r="I22" s="96"/>
      <c r="J22" s="49"/>
      <c r="K22" s="96"/>
      <c r="L22" s="49"/>
      <c r="O22" s="49"/>
      <c r="Q22" s="49"/>
    </row>
    <row r="23" spans="1:18" ht="50.25" customHeight="1" x14ac:dyDescent="0.15">
      <c r="A23" s="96"/>
      <c r="H23" s="96"/>
      <c r="I23" s="96"/>
      <c r="J23" s="49"/>
      <c r="K23" s="96"/>
      <c r="L23" s="49"/>
      <c r="O23" s="49"/>
      <c r="Q23" s="49"/>
    </row>
    <row r="24" spans="1:18" ht="36.75" customHeight="1" x14ac:dyDescent="0.15">
      <c r="A24" s="96"/>
      <c r="H24" s="96"/>
      <c r="I24" s="96"/>
      <c r="J24" s="49"/>
      <c r="K24" s="96"/>
      <c r="L24" s="49"/>
      <c r="O24" s="49"/>
      <c r="Q24" s="49"/>
    </row>
    <row r="25" spans="1:18" ht="35.25" customHeight="1" x14ac:dyDescent="0.15">
      <c r="A25" s="96"/>
      <c r="H25" s="96"/>
      <c r="I25" s="96"/>
      <c r="J25" s="49"/>
      <c r="K25" s="96"/>
      <c r="L25" s="49"/>
      <c r="O25" s="49"/>
      <c r="Q25" s="49"/>
    </row>
    <row r="26" spans="1:18" ht="35.25" customHeight="1" x14ac:dyDescent="0.15">
      <c r="A26" s="96"/>
      <c r="H26" s="96"/>
      <c r="I26" s="96"/>
      <c r="J26" s="49"/>
      <c r="K26" s="96"/>
      <c r="L26" s="49"/>
      <c r="O26" s="49"/>
      <c r="Q26" s="49"/>
    </row>
    <row r="27" spans="1:18" ht="35.25" customHeight="1" x14ac:dyDescent="0.15">
      <c r="A27" s="96"/>
      <c r="H27" s="96"/>
      <c r="I27" s="96"/>
      <c r="J27" s="49"/>
      <c r="K27" s="96"/>
      <c r="L27" s="49"/>
      <c r="O27" s="49"/>
      <c r="Q27" s="49"/>
    </row>
    <row r="28" spans="1:18" ht="35.25" customHeight="1" x14ac:dyDescent="0.15">
      <c r="A28" s="96"/>
      <c r="H28" s="96"/>
      <c r="I28" s="96"/>
      <c r="J28" s="49"/>
      <c r="K28" s="96"/>
      <c r="L28" s="49"/>
      <c r="O28" s="49"/>
      <c r="Q28" s="49"/>
    </row>
    <row r="29" spans="1:18" x14ac:dyDescent="0.15">
      <c r="A29" s="96"/>
      <c r="H29" s="96"/>
      <c r="I29" s="96"/>
      <c r="J29" s="49"/>
      <c r="K29" s="96"/>
      <c r="L29" s="49"/>
      <c r="O29" s="49"/>
      <c r="Q29" s="49"/>
    </row>
    <row r="30" spans="1:18" ht="23.25" customHeight="1" x14ac:dyDescent="0.15">
      <c r="A30" s="96"/>
      <c r="H30" s="96"/>
      <c r="I30" s="96"/>
      <c r="J30" s="49"/>
      <c r="K30" s="96"/>
      <c r="L30" s="49"/>
      <c r="O30" s="49"/>
      <c r="Q30" s="49"/>
    </row>
    <row r="31" spans="1:18" s="24" customFormat="1" x14ac:dyDescent="0.15">
      <c r="A31" s="96"/>
      <c r="B31" s="11"/>
      <c r="C31" s="33"/>
      <c r="D31" s="33"/>
      <c r="E31" s="11"/>
      <c r="F31" s="34"/>
      <c r="G31" s="11"/>
      <c r="H31" s="96"/>
      <c r="I31" s="96"/>
      <c r="J31" s="49"/>
      <c r="K31" s="96"/>
      <c r="L31" s="49"/>
      <c r="M31" s="11"/>
      <c r="N31" s="11"/>
      <c r="O31" s="49"/>
      <c r="P31" s="11"/>
      <c r="Q31" s="49"/>
      <c r="R31" s="33"/>
    </row>
    <row r="32" spans="1:18" ht="21" customHeight="1" x14ac:dyDescent="0.15">
      <c r="A32" s="96"/>
      <c r="H32" s="96"/>
      <c r="I32" s="96"/>
      <c r="J32" s="49"/>
      <c r="K32" s="96"/>
      <c r="L32" s="49"/>
      <c r="O32" s="49"/>
      <c r="Q32" s="49"/>
    </row>
    <row r="33" spans="1:24" ht="58.5" customHeight="1" x14ac:dyDescent="0.15">
      <c r="A33" s="96"/>
      <c r="H33" s="96"/>
      <c r="I33" s="96"/>
      <c r="J33" s="49"/>
      <c r="K33" s="96"/>
      <c r="L33" s="49"/>
      <c r="O33" s="49"/>
      <c r="Q33" s="49"/>
    </row>
    <row r="34" spans="1:24" ht="41.25" customHeight="1" x14ac:dyDescent="0.15">
      <c r="A34" s="96"/>
      <c r="H34" s="96"/>
      <c r="I34" s="96"/>
      <c r="J34" s="49"/>
      <c r="K34" s="96"/>
      <c r="L34" s="49"/>
      <c r="O34" s="49"/>
      <c r="Q34" s="49"/>
    </row>
    <row r="35" spans="1:24" ht="36.75" customHeight="1" x14ac:dyDescent="0.15">
      <c r="A35" s="96"/>
      <c r="H35" s="96"/>
      <c r="I35" s="96"/>
      <c r="J35" s="49"/>
      <c r="K35" s="96"/>
      <c r="L35" s="49"/>
      <c r="O35" s="49"/>
      <c r="Q35" s="49"/>
    </row>
    <row r="36" spans="1:24" ht="33" customHeight="1" x14ac:dyDescent="0.15">
      <c r="A36" s="96"/>
      <c r="H36" s="96"/>
      <c r="I36" s="96"/>
      <c r="J36" s="49"/>
      <c r="K36" s="96"/>
      <c r="L36" s="49"/>
      <c r="O36" s="49"/>
      <c r="Q36" s="49"/>
    </row>
    <row r="37" spans="1:24" ht="41.25" customHeight="1" x14ac:dyDescent="0.15">
      <c r="A37" s="96"/>
      <c r="H37" s="96"/>
      <c r="I37" s="96"/>
      <c r="J37" s="49"/>
      <c r="K37" s="96"/>
      <c r="L37" s="49"/>
      <c r="O37" s="49"/>
      <c r="Q37" s="49"/>
    </row>
    <row r="38" spans="1:24" x14ac:dyDescent="0.15">
      <c r="A38" s="96"/>
      <c r="H38" s="96"/>
      <c r="I38" s="96"/>
      <c r="J38" s="49"/>
      <c r="K38" s="96"/>
      <c r="L38" s="49"/>
      <c r="O38" s="49"/>
      <c r="Q38" s="49"/>
    </row>
    <row r="39" spans="1:24" ht="41.25" customHeight="1" x14ac:dyDescent="0.15">
      <c r="A39" s="96"/>
      <c r="H39" s="96"/>
      <c r="I39" s="96"/>
      <c r="J39" s="49"/>
      <c r="K39" s="96"/>
      <c r="L39" s="49"/>
      <c r="O39" s="49"/>
      <c r="Q39" s="49"/>
    </row>
    <row r="40" spans="1:24" x14ac:dyDescent="0.15">
      <c r="A40" s="96"/>
      <c r="H40" s="96"/>
      <c r="I40" s="96"/>
      <c r="J40" s="49"/>
      <c r="K40" s="96"/>
      <c r="L40" s="49"/>
      <c r="O40" s="49"/>
      <c r="Q40" s="49"/>
    </row>
    <row r="41" spans="1:24" ht="39" customHeight="1" x14ac:dyDescent="0.15">
      <c r="A41" s="96"/>
      <c r="H41" s="96"/>
      <c r="I41" s="96"/>
      <c r="J41" s="49"/>
      <c r="K41" s="96"/>
      <c r="L41" s="49"/>
      <c r="O41" s="49"/>
      <c r="Q41" s="49"/>
    </row>
    <row r="42" spans="1:24" ht="39" customHeight="1" x14ac:dyDescent="0.15">
      <c r="A42" s="96"/>
      <c r="H42" s="96"/>
      <c r="I42" s="96"/>
      <c r="J42" s="49"/>
      <c r="K42" s="96"/>
      <c r="L42" s="49"/>
      <c r="O42" s="49"/>
      <c r="Q42" s="49"/>
      <c r="S42" s="24"/>
      <c r="T42" s="24"/>
      <c r="U42" s="24"/>
      <c r="V42" s="24"/>
      <c r="W42" s="24"/>
      <c r="X42" s="24"/>
    </row>
    <row r="43" spans="1:24" ht="48.75" customHeight="1" x14ac:dyDescent="0.15">
      <c r="A43" s="96"/>
      <c r="H43" s="96"/>
      <c r="I43" s="96"/>
      <c r="J43" s="49"/>
      <c r="K43" s="96"/>
      <c r="L43" s="49"/>
      <c r="O43" s="49"/>
      <c r="Q43" s="49"/>
    </row>
    <row r="44" spans="1:24" ht="50.25" customHeight="1" x14ac:dyDescent="0.15">
      <c r="A44" s="96"/>
      <c r="H44" s="96"/>
      <c r="I44" s="96"/>
      <c r="J44" s="49"/>
      <c r="K44" s="96"/>
      <c r="L44" s="49"/>
      <c r="O44" s="49"/>
      <c r="Q44" s="49"/>
    </row>
    <row r="45" spans="1:24" ht="31.5" customHeight="1" x14ac:dyDescent="0.15">
      <c r="A45" s="96"/>
      <c r="H45" s="96"/>
      <c r="I45" s="96"/>
      <c r="J45" s="49"/>
      <c r="K45" s="96"/>
      <c r="L45" s="49"/>
      <c r="Q45" s="49"/>
    </row>
    <row r="46" spans="1:24" ht="36.75" customHeight="1" x14ac:dyDescent="0.15">
      <c r="A46" s="96"/>
    </row>
    <row r="47" spans="1:24" ht="36.75" customHeight="1" x14ac:dyDescent="0.15">
      <c r="A47" s="96"/>
    </row>
    <row r="48" spans="1:24" x14ac:dyDescent="0.15">
      <c r="A48" s="96"/>
      <c r="S48" s="24"/>
      <c r="T48" s="24"/>
      <c r="U48" s="24"/>
      <c r="V48" s="24"/>
      <c r="W48" s="24"/>
      <c r="X48" s="24"/>
    </row>
    <row r="49" spans="1:24" ht="30.75" customHeight="1" x14ac:dyDescent="0.15">
      <c r="A49" s="96"/>
    </row>
    <row r="50" spans="1:24" s="24" customFormat="1" ht="23.25" customHeight="1" x14ac:dyDescent="0.15">
      <c r="A50" s="3"/>
      <c r="B50" s="11"/>
      <c r="C50" s="33"/>
      <c r="D50" s="33"/>
      <c r="E50" s="11"/>
      <c r="F50" s="34"/>
      <c r="G50" s="11"/>
      <c r="H50" s="11"/>
      <c r="I50" s="11"/>
      <c r="J50" s="11"/>
      <c r="K50" s="11"/>
      <c r="L50" s="11"/>
      <c r="M50" s="11"/>
      <c r="N50" s="11"/>
      <c r="O50" s="35"/>
      <c r="P50" s="11"/>
      <c r="Q50" s="11"/>
      <c r="R50" s="33"/>
    </row>
    <row r="51" spans="1:24" x14ac:dyDescent="0.15">
      <c r="A51" s="96"/>
    </row>
    <row r="52" spans="1:24" ht="41.25" customHeight="1" x14ac:dyDescent="0.15">
      <c r="A52" s="96"/>
      <c r="S52" s="24"/>
      <c r="T52" s="24"/>
      <c r="U52" s="24"/>
      <c r="V52" s="24"/>
      <c r="W52" s="24"/>
      <c r="X52" s="24"/>
    </row>
    <row r="53" spans="1:24" ht="27" customHeight="1" x14ac:dyDescent="0.15">
      <c r="A53" s="96"/>
    </row>
    <row r="54" spans="1:24" ht="33" customHeight="1" x14ac:dyDescent="0.15">
      <c r="A54" s="96"/>
    </row>
    <row r="55" spans="1:24" x14ac:dyDescent="0.15">
      <c r="A55" s="96"/>
    </row>
    <row r="56" spans="1:24" x14ac:dyDescent="0.15">
      <c r="A56" s="96"/>
    </row>
    <row r="57" spans="1:24" ht="24.75" customHeight="1" x14ac:dyDescent="0.15">
      <c r="A57" s="96"/>
    </row>
    <row r="58" spans="1:24" x14ac:dyDescent="0.15">
      <c r="A58" s="96"/>
    </row>
    <row r="59" spans="1:24" x14ac:dyDescent="0.15">
      <c r="A59" s="96"/>
    </row>
    <row r="60" spans="1:24" ht="29.25" customHeight="1" x14ac:dyDescent="0.15">
      <c r="A60" s="96"/>
    </row>
    <row r="61" spans="1:24" ht="36.75" customHeight="1" x14ac:dyDescent="0.15">
      <c r="A61" s="96"/>
    </row>
    <row r="62" spans="1:24" ht="39" customHeight="1" x14ac:dyDescent="0.15">
      <c r="A62" s="96"/>
    </row>
    <row r="63" spans="1:24" ht="48" customHeight="1" x14ac:dyDescent="0.15">
      <c r="A63" s="96"/>
    </row>
    <row r="64" spans="1:24" ht="34.5" customHeight="1" x14ac:dyDescent="0.15">
      <c r="A64" s="96"/>
    </row>
    <row r="65" spans="1:24" x14ac:dyDescent="0.15">
      <c r="A65" s="96"/>
    </row>
    <row r="66" spans="1:24" x14ac:dyDescent="0.15">
      <c r="A66" s="96"/>
    </row>
    <row r="67" spans="1:24" x14ac:dyDescent="0.15">
      <c r="A67" s="96"/>
    </row>
    <row r="68" spans="1:24" x14ac:dyDescent="0.15">
      <c r="A68" s="96"/>
    </row>
    <row r="69" spans="1:24" ht="34.5" customHeight="1" x14ac:dyDescent="0.15">
      <c r="A69" s="96"/>
    </row>
    <row r="70" spans="1:24" ht="33" customHeight="1" x14ac:dyDescent="0.15">
      <c r="A70" s="96"/>
    </row>
    <row r="71" spans="1:24" x14ac:dyDescent="0.15">
      <c r="A71" s="96"/>
    </row>
    <row r="72" spans="1:24" ht="41.25" customHeight="1" x14ac:dyDescent="0.15">
      <c r="A72" s="3"/>
    </row>
    <row r="73" spans="1:24" x14ac:dyDescent="0.15">
      <c r="A73" s="96"/>
      <c r="S73" s="24"/>
      <c r="T73" s="24"/>
      <c r="U73" s="24"/>
      <c r="V73" s="24"/>
      <c r="W73" s="24"/>
      <c r="X73" s="24"/>
    </row>
    <row r="74" spans="1:24" ht="33" customHeight="1" x14ac:dyDescent="0.15"/>
    <row r="75" spans="1:24" ht="44.25" customHeight="1" x14ac:dyDescent="0.15">
      <c r="A75" s="96"/>
    </row>
    <row r="76" spans="1:24" ht="27.75" customHeight="1" x14ac:dyDescent="0.15">
      <c r="A76" s="96"/>
    </row>
    <row r="77" spans="1:24" ht="27" customHeight="1" x14ac:dyDescent="0.15">
      <c r="A77" s="96"/>
    </row>
    <row r="79" spans="1:24" ht="39" customHeight="1" x14ac:dyDescent="0.15">
      <c r="A79" s="96"/>
    </row>
    <row r="80" spans="1:24" ht="37.5" customHeight="1" x14ac:dyDescent="0.15">
      <c r="A80" s="96"/>
    </row>
    <row r="82" spans="1:1" x14ac:dyDescent="0.15">
      <c r="A82" s="96"/>
    </row>
    <row r="83" spans="1:1" x14ac:dyDescent="0.15">
      <c r="A83" s="96"/>
    </row>
    <row r="84" spans="1:1" ht="39" customHeight="1" x14ac:dyDescent="0.15">
      <c r="A84" s="96"/>
    </row>
    <row r="85" spans="1:1" ht="36.75" customHeight="1" x14ac:dyDescent="0.15">
      <c r="A85" s="96"/>
    </row>
    <row r="86" spans="1:1" ht="21.75" customHeight="1" x14ac:dyDescent="0.15">
      <c r="A86" s="3"/>
    </row>
    <row r="87" spans="1:1" x14ac:dyDescent="0.15">
      <c r="A87" s="96"/>
    </row>
    <row r="88" spans="1:1" ht="36.75" customHeight="1" x14ac:dyDescent="0.15"/>
    <row r="89" spans="1:1" ht="39" customHeight="1" x14ac:dyDescent="0.15">
      <c r="A89" s="96"/>
    </row>
    <row r="90" spans="1:1" ht="56.25" customHeight="1" x14ac:dyDescent="0.15">
      <c r="A90" s="96"/>
    </row>
    <row r="92" spans="1:1" ht="25.5" customHeight="1" x14ac:dyDescent="0.15">
      <c r="A92" s="96"/>
    </row>
    <row r="93" spans="1:1" ht="63.75" customHeight="1" x14ac:dyDescent="0.15">
      <c r="A93" s="96"/>
    </row>
    <row r="94" spans="1:1" ht="34.5" customHeight="1" x14ac:dyDescent="0.15">
      <c r="A94" s="96"/>
    </row>
    <row r="95" spans="1:1" x14ac:dyDescent="0.15">
      <c r="A95" s="96"/>
    </row>
    <row r="96" spans="1:1" x14ac:dyDescent="0.15">
      <c r="A96" s="96"/>
    </row>
    <row r="97" spans="1:1" x14ac:dyDescent="0.15">
      <c r="A97" s="96"/>
    </row>
    <row r="98" spans="1:1" ht="34.5" customHeight="1" x14ac:dyDescent="0.15"/>
    <row r="99" spans="1:1" ht="36.75" customHeight="1" x14ac:dyDescent="0.15">
      <c r="A99" s="96"/>
    </row>
    <row r="100" spans="1:1" ht="19.5" customHeight="1" x14ac:dyDescent="0.15">
      <c r="A100" s="96"/>
    </row>
    <row r="101" spans="1:1" ht="33" customHeight="1" x14ac:dyDescent="0.15">
      <c r="A101" s="96"/>
    </row>
    <row r="102" spans="1:1" ht="42.75" customHeight="1" x14ac:dyDescent="0.15">
      <c r="A102" s="96"/>
    </row>
    <row r="103" spans="1:1" x14ac:dyDescent="0.15">
      <c r="A103" s="96"/>
    </row>
    <row r="104" spans="1:1" x14ac:dyDescent="0.15">
      <c r="A104" s="96"/>
    </row>
    <row r="105" spans="1:1" x14ac:dyDescent="0.15">
      <c r="A105" s="96"/>
    </row>
    <row r="106" spans="1:1" ht="68.25" customHeight="1" x14ac:dyDescent="0.15"/>
  </sheetData>
  <mergeCells count="10">
    <mergeCell ref="G1:G2"/>
    <mergeCell ref="H1:L1"/>
    <mergeCell ref="M1:Q1"/>
    <mergeCell ref="R1:R2"/>
    <mergeCell ref="B4:F4"/>
    <mergeCell ref="B1:B2"/>
    <mergeCell ref="C1:C2"/>
    <mergeCell ref="D1:D2"/>
    <mergeCell ref="E1:E2"/>
    <mergeCell ref="F1:F2"/>
  </mergeCells>
  <phoneticPr fontId="3"/>
  <conditionalFormatting sqref="C3">
    <cfRule type="duplicateValues" dxfId="0" priority="1"/>
  </conditionalFormatting>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5">
    <tabColor theme="4" tint="0.79998168889431442"/>
  </sheetPr>
  <dimension ref="A1:G25"/>
  <sheetViews>
    <sheetView zoomScale="80" zoomScaleNormal="80" zoomScaleSheetLayoutView="80" workbookViewId="0"/>
  </sheetViews>
  <sheetFormatPr defaultRowHeight="13.5" x14ac:dyDescent="0.15"/>
  <cols>
    <col min="1" max="1" width="23" style="11" customWidth="1"/>
    <col min="2" max="4" width="10.625" style="11" customWidth="1"/>
    <col min="5" max="5" width="19.25" style="11" customWidth="1"/>
    <col min="6" max="6" width="10.625" style="11" customWidth="1"/>
    <col min="7" max="16384" width="9" style="11"/>
  </cols>
  <sheetData>
    <row r="1" spans="1:7" x14ac:dyDescent="0.15">
      <c r="G1" s="36" t="s">
        <v>63</v>
      </c>
    </row>
    <row r="2" spans="1:7" x14ac:dyDescent="0.15">
      <c r="A2" s="37" t="s">
        <v>116</v>
      </c>
      <c r="D2" s="11" t="s">
        <v>97</v>
      </c>
    </row>
    <row r="4" spans="1:7" x14ac:dyDescent="0.15">
      <c r="A4" s="210" t="s">
        <v>118</v>
      </c>
      <c r="B4" s="38" t="s">
        <v>8</v>
      </c>
      <c r="C4" s="212" t="s">
        <v>69</v>
      </c>
      <c r="D4" s="213"/>
      <c r="E4" s="212" t="s">
        <v>65</v>
      </c>
      <c r="F4" s="213"/>
    </row>
    <row r="5" spans="1:7" x14ac:dyDescent="0.15">
      <c r="A5" s="211"/>
      <c r="B5" s="38" t="s">
        <v>146</v>
      </c>
      <c r="C5" s="38" t="s">
        <v>181</v>
      </c>
      <c r="D5" s="39" t="s">
        <v>70</v>
      </c>
      <c r="E5" s="38" t="s">
        <v>199</v>
      </c>
      <c r="F5" s="39" t="s">
        <v>71</v>
      </c>
    </row>
    <row r="6" spans="1:7" x14ac:dyDescent="0.15">
      <c r="A6" s="155" t="s">
        <v>117</v>
      </c>
      <c r="B6" s="72">
        <v>93.3</v>
      </c>
      <c r="C6" s="72">
        <v>88.6</v>
      </c>
      <c r="D6" s="90">
        <f>(B6-C6)/B6</f>
        <v>5.0375133976420183E-2</v>
      </c>
      <c r="E6" s="72">
        <v>80</v>
      </c>
      <c r="F6" s="10">
        <f>(B6-E6)/B6</f>
        <v>0.142550911039657</v>
      </c>
    </row>
    <row r="7" spans="1:7" x14ac:dyDescent="0.15">
      <c r="A7" s="155" t="s">
        <v>119</v>
      </c>
      <c r="B7" s="72" t="s">
        <v>585</v>
      </c>
      <c r="C7" s="72" t="s">
        <v>585</v>
      </c>
      <c r="D7" s="90" t="e">
        <f t="shared" ref="D7:D16" si="0">(B7-C7)/B7</f>
        <v>#VALUE!</v>
      </c>
      <c r="E7" s="72" t="s">
        <v>585</v>
      </c>
      <c r="F7" s="10" t="e">
        <f t="shared" ref="F7:F16" si="1">(B7-E7)/B7</f>
        <v>#VALUE!</v>
      </c>
    </row>
    <row r="8" spans="1:7" x14ac:dyDescent="0.15">
      <c r="A8" s="155" t="s">
        <v>120</v>
      </c>
      <c r="B8" s="72">
        <v>180.4</v>
      </c>
      <c r="C8" s="72">
        <v>171.3</v>
      </c>
      <c r="D8" s="90">
        <f t="shared" si="0"/>
        <v>5.0443458980044313E-2</v>
      </c>
      <c r="E8" s="72">
        <v>156.6</v>
      </c>
      <c r="F8" s="10">
        <f t="shared" si="1"/>
        <v>0.13192904656319296</v>
      </c>
    </row>
    <row r="9" spans="1:7" x14ac:dyDescent="0.15">
      <c r="A9" s="155" t="s">
        <v>121</v>
      </c>
      <c r="B9" s="72">
        <v>148</v>
      </c>
      <c r="C9" s="72">
        <v>140.6</v>
      </c>
      <c r="D9" s="90">
        <f t="shared" si="0"/>
        <v>5.0000000000000037E-2</v>
      </c>
      <c r="E9" s="72">
        <v>123.3</v>
      </c>
      <c r="F9" s="10">
        <f t="shared" si="1"/>
        <v>0.16689189189189191</v>
      </c>
    </row>
    <row r="10" spans="1:7" x14ac:dyDescent="0.15">
      <c r="A10" s="155" t="s">
        <v>122</v>
      </c>
      <c r="B10" s="72">
        <v>264.60000000000002</v>
      </c>
      <c r="C10" s="72">
        <v>251.3</v>
      </c>
      <c r="D10" s="90">
        <f t="shared" si="0"/>
        <v>5.0264550264550303E-2</v>
      </c>
      <c r="E10" s="72">
        <v>223.3</v>
      </c>
      <c r="F10" s="10">
        <f t="shared" si="1"/>
        <v>0.1560846560846561</v>
      </c>
    </row>
    <row r="11" spans="1:7" x14ac:dyDescent="0.15">
      <c r="A11" s="155" t="s">
        <v>123</v>
      </c>
      <c r="B11" s="72">
        <v>134.30000000000001</v>
      </c>
      <c r="C11" s="72">
        <v>127.5</v>
      </c>
      <c r="D11" s="90">
        <f t="shared" si="0"/>
        <v>5.0632911392405146E-2</v>
      </c>
      <c r="E11" s="72">
        <v>116.5</v>
      </c>
      <c r="F11" s="10">
        <f t="shared" si="1"/>
        <v>0.13253909158600155</v>
      </c>
    </row>
    <row r="12" spans="1:7" x14ac:dyDescent="0.15">
      <c r="A12" s="155" t="s">
        <v>124</v>
      </c>
      <c r="B12" s="72">
        <v>181.8</v>
      </c>
      <c r="C12" s="72">
        <v>172.7</v>
      </c>
      <c r="D12" s="90">
        <f t="shared" si="0"/>
        <v>5.0055005500550177E-2</v>
      </c>
      <c r="E12" s="72">
        <v>154.30000000000001</v>
      </c>
      <c r="F12" s="10">
        <f t="shared" si="1"/>
        <v>0.15126512651265125</v>
      </c>
    </row>
    <row r="13" spans="1:7" x14ac:dyDescent="0.15">
      <c r="A13" s="155" t="s">
        <v>125</v>
      </c>
      <c r="B13" s="72">
        <v>211</v>
      </c>
      <c r="C13" s="154">
        <v>200.45</v>
      </c>
      <c r="D13" s="90">
        <f t="shared" si="0"/>
        <v>5.0000000000000051E-2</v>
      </c>
      <c r="E13" s="72">
        <v>172.4</v>
      </c>
      <c r="F13" s="10">
        <f t="shared" si="1"/>
        <v>0.18293838862559239</v>
      </c>
    </row>
    <row r="14" spans="1:7" x14ac:dyDescent="0.15">
      <c r="A14" s="155" t="s">
        <v>126</v>
      </c>
      <c r="B14" s="72">
        <v>280.2</v>
      </c>
      <c r="C14" s="72">
        <v>266.10000000000002</v>
      </c>
      <c r="D14" s="90">
        <f t="shared" si="0"/>
        <v>5.0321199143468831E-2</v>
      </c>
      <c r="E14" s="72">
        <v>235.9</v>
      </c>
      <c r="F14" s="10">
        <f t="shared" si="1"/>
        <v>0.15810135617416127</v>
      </c>
    </row>
    <row r="15" spans="1:7" x14ac:dyDescent="0.15">
      <c r="A15" s="155" t="s">
        <v>127</v>
      </c>
      <c r="B15" s="72">
        <v>255.6</v>
      </c>
      <c r="C15" s="72">
        <v>242.8</v>
      </c>
      <c r="D15" s="90">
        <f t="shared" si="0"/>
        <v>5.0078247261345785E-2</v>
      </c>
      <c r="E15" s="72">
        <v>218.6</v>
      </c>
      <c r="F15" s="10">
        <f t="shared" si="1"/>
        <v>0.14475743348982786</v>
      </c>
    </row>
    <row r="16" spans="1:7" x14ac:dyDescent="0.15">
      <c r="A16" s="155" t="s">
        <v>128</v>
      </c>
      <c r="B16" s="72">
        <v>198.2</v>
      </c>
      <c r="C16" s="72">
        <v>188.2</v>
      </c>
      <c r="D16" s="90">
        <f t="shared" si="0"/>
        <v>5.0454086781029264E-2</v>
      </c>
      <c r="E16" s="72">
        <v>162.19999999999999</v>
      </c>
      <c r="F16" s="10">
        <f t="shared" si="1"/>
        <v>0.18163471241170537</v>
      </c>
    </row>
    <row r="17" spans="1:6" x14ac:dyDescent="0.15">
      <c r="A17" s="155" t="s">
        <v>129</v>
      </c>
      <c r="B17" s="72">
        <v>179.7</v>
      </c>
      <c r="C17" s="72">
        <v>170.7</v>
      </c>
      <c r="D17" s="90">
        <f t="shared" ref="D17:D21" si="2">(B17-C17)/B17</f>
        <v>5.0083472454090151E-2</v>
      </c>
      <c r="E17" s="72">
        <v>151.30000000000001</v>
      </c>
      <c r="F17" s="10">
        <f t="shared" ref="F17:F21" si="3">(B17-E17)/B17</f>
        <v>0.15804117974401768</v>
      </c>
    </row>
    <row r="18" spans="1:6" x14ac:dyDescent="0.15">
      <c r="A18" s="155" t="s">
        <v>130</v>
      </c>
      <c r="B18" s="72">
        <v>187.3</v>
      </c>
      <c r="C18" s="72">
        <v>177.9</v>
      </c>
      <c r="D18" s="90">
        <f t="shared" si="2"/>
        <v>5.0186865990389774E-2</v>
      </c>
      <c r="E18" s="72">
        <v>169.1</v>
      </c>
      <c r="F18" s="10">
        <f t="shared" si="3"/>
        <v>9.7170315002669594E-2</v>
      </c>
    </row>
    <row r="19" spans="1:6" x14ac:dyDescent="0.15">
      <c r="A19" s="155" t="s">
        <v>131</v>
      </c>
      <c r="B19" s="72">
        <v>207.6</v>
      </c>
      <c r="C19" s="72">
        <v>197.2</v>
      </c>
      <c r="D19" s="90">
        <f t="shared" si="2"/>
        <v>5.009633911368018E-2</v>
      </c>
      <c r="E19" s="72">
        <v>179.8</v>
      </c>
      <c r="F19" s="10">
        <f t="shared" si="3"/>
        <v>0.13391136801541417</v>
      </c>
    </row>
    <row r="20" spans="1:6" x14ac:dyDescent="0.15">
      <c r="A20" s="155" t="s">
        <v>182</v>
      </c>
      <c r="B20" s="72">
        <v>334.1</v>
      </c>
      <c r="C20" s="72">
        <v>317.39999999999998</v>
      </c>
      <c r="D20" s="90">
        <f t="shared" ref="D20" si="4">(B20-C20)/B20</f>
        <v>4.9985034420832221E-2</v>
      </c>
      <c r="E20" s="72">
        <v>250.7</v>
      </c>
      <c r="F20" s="10">
        <f t="shared" ref="F20" si="5">(B20-E20)/B20</f>
        <v>0.24962586052080224</v>
      </c>
    </row>
    <row r="21" spans="1:6" x14ac:dyDescent="0.15">
      <c r="A21" s="47" t="s">
        <v>62</v>
      </c>
      <c r="B21" s="72">
        <f>SUM(B6:B19)</f>
        <v>2522</v>
      </c>
      <c r="C21" s="72">
        <f>SUM(C6:C19)</f>
        <v>2395.35</v>
      </c>
      <c r="D21" s="90">
        <f t="shared" si="2"/>
        <v>5.0218080888184018E-2</v>
      </c>
      <c r="E21" s="72">
        <f>SUM(E6:E20)</f>
        <v>2394</v>
      </c>
      <c r="F21" s="10">
        <f t="shared" si="3"/>
        <v>5.0753370340999207E-2</v>
      </c>
    </row>
    <row r="24" spans="1:6" x14ac:dyDescent="0.15">
      <c r="A24" s="217" t="s">
        <v>612</v>
      </c>
      <c r="B24" s="218"/>
      <c r="C24" s="218"/>
      <c r="D24" s="218"/>
      <c r="E24" s="218"/>
      <c r="F24" s="219"/>
    </row>
    <row r="25" spans="1:6" ht="75.599999999999994" customHeight="1" x14ac:dyDescent="0.15">
      <c r="A25" s="214" t="s">
        <v>584</v>
      </c>
      <c r="B25" s="215"/>
      <c r="C25" s="215"/>
      <c r="D25" s="215"/>
      <c r="E25" s="215"/>
      <c r="F25" s="216"/>
    </row>
  </sheetData>
  <mergeCells count="5">
    <mergeCell ref="A4:A5"/>
    <mergeCell ref="C4:D4"/>
    <mergeCell ref="E4:F4"/>
    <mergeCell ref="A25:F25"/>
    <mergeCell ref="A24:F24"/>
  </mergeCells>
  <phoneticPr fontId="3"/>
  <hyperlinks>
    <hyperlink ref="G1" location="一覧表!V86" display="戻る" xr:uid="{00000000-0004-0000-1600-000000000000}"/>
  </hyperlinks>
  <printOptions horizontalCentered="1"/>
  <pageMargins left="0.70866141732283472" right="0.70866141732283472" top="0.74803149606299213" bottom="0.74803149606299213" header="0.31496062992125984" footer="0.31496062992125984"/>
  <pageSetup paperSize="9" scale="95" orientation="portrait" r:id="rId1"/>
  <ignoredErrors>
    <ignoredError sqref="D21" formula="1"/>
  </ignoredError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11096-5E98-4558-95C5-43FA798AEAB7}">
  <sheetPr codeName="Sheet23">
    <tabColor theme="4" tint="0.79998168889431442"/>
    <pageSetUpPr fitToPage="1"/>
  </sheetPr>
  <dimension ref="A1:K34"/>
  <sheetViews>
    <sheetView zoomScale="80" zoomScaleNormal="80" workbookViewId="0"/>
  </sheetViews>
  <sheetFormatPr defaultRowHeight="13.5" x14ac:dyDescent="0.15"/>
  <cols>
    <col min="1" max="3" width="10" style="11" customWidth="1"/>
    <col min="4" max="5" width="9" style="11"/>
    <col min="6" max="9" width="9.5" style="11" customWidth="1"/>
    <col min="10" max="10" width="9" style="11"/>
    <col min="11" max="11" width="12" style="11" customWidth="1"/>
    <col min="12" max="16384" width="9" style="11"/>
  </cols>
  <sheetData>
    <row r="1" spans="1:11" x14ac:dyDescent="0.15">
      <c r="K1" s="36" t="s">
        <v>63</v>
      </c>
    </row>
    <row r="2" spans="1:11" x14ac:dyDescent="0.15">
      <c r="A2" s="37" t="s">
        <v>171</v>
      </c>
    </row>
    <row r="4" spans="1:11" x14ac:dyDescent="0.15">
      <c r="A4" s="11" t="s">
        <v>172</v>
      </c>
    </row>
    <row r="5" spans="1:11" s="24" customFormat="1" ht="15" customHeight="1" x14ac:dyDescent="0.15">
      <c r="A5" s="24" t="s">
        <v>159</v>
      </c>
    </row>
    <row r="6" spans="1:11" s="24" customFormat="1" x14ac:dyDescent="0.15">
      <c r="A6" s="220" t="s">
        <v>160</v>
      </c>
      <c r="B6" s="221"/>
      <c r="C6" s="222"/>
      <c r="D6" s="53">
        <v>316881</v>
      </c>
      <c r="E6" s="54" t="s">
        <v>75</v>
      </c>
      <c r="F6" s="223" t="s">
        <v>173</v>
      </c>
      <c r="G6" s="221"/>
      <c r="H6" s="221"/>
      <c r="I6" s="222"/>
      <c r="J6" s="55">
        <v>0.37</v>
      </c>
      <c r="K6" s="56" t="s">
        <v>174</v>
      </c>
    </row>
    <row r="7" spans="1:11" s="24" customFormat="1" x14ac:dyDescent="0.15">
      <c r="A7" s="220" t="s">
        <v>161</v>
      </c>
      <c r="B7" s="221"/>
      <c r="C7" s="222"/>
      <c r="D7" s="57" t="s">
        <v>145</v>
      </c>
      <c r="E7" s="54" t="s">
        <v>75</v>
      </c>
      <c r="F7" s="223" t="s">
        <v>175</v>
      </c>
      <c r="G7" s="221"/>
      <c r="H7" s="221"/>
      <c r="I7" s="222"/>
      <c r="J7" s="57" t="s">
        <v>145</v>
      </c>
      <c r="K7" s="56" t="s">
        <v>174</v>
      </c>
    </row>
    <row r="8" spans="1:11" s="24" customFormat="1" x14ac:dyDescent="0.15">
      <c r="A8" s="220" t="s">
        <v>162</v>
      </c>
      <c r="B8" s="221"/>
      <c r="C8" s="222"/>
      <c r="D8" s="224" t="s">
        <v>145</v>
      </c>
      <c r="E8" s="225"/>
      <c r="F8" s="223" t="s">
        <v>176</v>
      </c>
      <c r="G8" s="221"/>
      <c r="H8" s="221"/>
      <c r="I8" s="222"/>
      <c r="J8" s="224" t="s">
        <v>145</v>
      </c>
      <c r="K8" s="227"/>
    </row>
    <row r="9" spans="1:11" s="24" customFormat="1" x14ac:dyDescent="0.15">
      <c r="A9" s="220" t="s">
        <v>196</v>
      </c>
      <c r="B9" s="221"/>
      <c r="C9" s="222"/>
      <c r="D9" s="53">
        <v>506641</v>
      </c>
      <c r="E9" s="54" t="s">
        <v>75</v>
      </c>
      <c r="F9" s="223" t="s">
        <v>197</v>
      </c>
      <c r="G9" s="221"/>
      <c r="H9" s="221"/>
      <c r="I9" s="222"/>
      <c r="J9" s="55">
        <v>0.46300000000000002</v>
      </c>
      <c r="K9" s="56" t="s">
        <v>174</v>
      </c>
    </row>
    <row r="10" spans="1:11" s="24" customFormat="1" x14ac:dyDescent="0.15">
      <c r="A10" s="220" t="s">
        <v>66</v>
      </c>
      <c r="B10" s="221"/>
      <c r="C10" s="222"/>
      <c r="D10" s="58">
        <f>(D6-D9)/D6*100</f>
        <v>-59.883678731132505</v>
      </c>
      <c r="E10" s="59" t="s">
        <v>163</v>
      </c>
      <c r="F10" s="223" t="s">
        <v>177</v>
      </c>
      <c r="G10" s="221"/>
      <c r="H10" s="221"/>
      <c r="I10" s="222"/>
      <c r="J10" s="58">
        <f>(J6-J9)/J6*100</f>
        <v>-25.135135135135144</v>
      </c>
      <c r="K10" s="60" t="s">
        <v>163</v>
      </c>
    </row>
    <row r="11" spans="1:11" s="24" customFormat="1" x14ac:dyDescent="0.15">
      <c r="D11" s="61"/>
      <c r="E11" s="62"/>
      <c r="J11" s="61"/>
      <c r="K11" s="62"/>
    </row>
    <row r="12" spans="1:11" s="24" customFormat="1" x14ac:dyDescent="0.15">
      <c r="D12" s="61"/>
      <c r="E12" s="62"/>
      <c r="J12" s="61"/>
      <c r="K12" s="62"/>
    </row>
    <row r="13" spans="1:11" s="24" customFormat="1" x14ac:dyDescent="0.15">
      <c r="A13" s="24" t="s">
        <v>178</v>
      </c>
    </row>
    <row r="14" spans="1:11" s="24" customFormat="1" x14ac:dyDescent="0.15">
      <c r="A14" s="24" t="s">
        <v>164</v>
      </c>
    </row>
    <row r="15" spans="1:11" s="24" customFormat="1" x14ac:dyDescent="0.15">
      <c r="A15" s="220" t="s">
        <v>160</v>
      </c>
      <c r="B15" s="221"/>
      <c r="C15" s="222"/>
      <c r="D15" s="53">
        <v>833</v>
      </c>
      <c r="E15" s="56" t="s">
        <v>75</v>
      </c>
    </row>
    <row r="16" spans="1:11" s="24" customFormat="1" x14ac:dyDescent="0.15">
      <c r="A16" s="220" t="s">
        <v>161</v>
      </c>
      <c r="B16" s="221"/>
      <c r="C16" s="222"/>
      <c r="D16" s="53">
        <v>810</v>
      </c>
      <c r="E16" s="56" t="s">
        <v>75</v>
      </c>
    </row>
    <row r="17" spans="1:11" s="24" customFormat="1" x14ac:dyDescent="0.15">
      <c r="A17" s="220" t="s">
        <v>162</v>
      </c>
      <c r="B17" s="221"/>
      <c r="C17" s="222"/>
      <c r="D17" s="58">
        <f>(D15-D16)/D15*100</f>
        <v>2.7611044417767108</v>
      </c>
      <c r="E17" s="63" t="s">
        <v>163</v>
      </c>
    </row>
    <row r="18" spans="1:11" s="24" customFormat="1" x14ac:dyDescent="0.15">
      <c r="A18" s="220" t="s">
        <v>196</v>
      </c>
      <c r="B18" s="221"/>
      <c r="C18" s="222"/>
      <c r="D18" s="53">
        <v>1226</v>
      </c>
      <c r="E18" s="56" t="s">
        <v>75</v>
      </c>
    </row>
    <row r="19" spans="1:11" s="24" customFormat="1" x14ac:dyDescent="0.15">
      <c r="A19" s="220" t="s">
        <v>66</v>
      </c>
      <c r="B19" s="221"/>
      <c r="C19" s="222"/>
      <c r="D19" s="58">
        <f>(D15-D18)/D15*100</f>
        <v>-47.178871548619448</v>
      </c>
      <c r="E19" s="60" t="s">
        <v>163</v>
      </c>
    </row>
    <row r="20" spans="1:11" s="24" customFormat="1" x14ac:dyDescent="0.15">
      <c r="D20" s="61"/>
      <c r="E20" s="62"/>
    </row>
    <row r="21" spans="1:11" s="24" customFormat="1" x14ac:dyDescent="0.15">
      <c r="D21" s="61"/>
      <c r="E21" s="62"/>
    </row>
    <row r="22" spans="1:11" s="24" customFormat="1" x14ac:dyDescent="0.15">
      <c r="A22" s="24" t="s">
        <v>180</v>
      </c>
    </row>
    <row r="23" spans="1:11" s="24" customFormat="1" x14ac:dyDescent="0.15">
      <c r="A23" s="220" t="s">
        <v>160</v>
      </c>
      <c r="B23" s="221"/>
      <c r="C23" s="222"/>
      <c r="D23" s="53">
        <f>D6+D15</f>
        <v>317714</v>
      </c>
      <c r="E23" s="54" t="s">
        <v>75</v>
      </c>
      <c r="F23" s="223" t="s">
        <v>173</v>
      </c>
      <c r="G23" s="221"/>
      <c r="H23" s="221"/>
      <c r="I23" s="222"/>
      <c r="J23" s="55">
        <f>J6</f>
        <v>0.37</v>
      </c>
      <c r="K23" s="56" t="s">
        <v>174</v>
      </c>
    </row>
    <row r="24" spans="1:11" s="24" customFormat="1" x14ac:dyDescent="0.15">
      <c r="A24" s="220" t="s">
        <v>161</v>
      </c>
      <c r="B24" s="221"/>
      <c r="C24" s="222"/>
      <c r="D24" s="57" t="s">
        <v>145</v>
      </c>
      <c r="E24" s="54" t="s">
        <v>75</v>
      </c>
      <c r="F24" s="223" t="s">
        <v>175</v>
      </c>
      <c r="G24" s="221"/>
      <c r="H24" s="221"/>
      <c r="I24" s="222"/>
      <c r="J24" s="57" t="str">
        <f>J7</f>
        <v>―</v>
      </c>
      <c r="K24" s="56" t="s">
        <v>174</v>
      </c>
    </row>
    <row r="25" spans="1:11" s="24" customFormat="1" x14ac:dyDescent="0.15">
      <c r="A25" s="220" t="s">
        <v>162</v>
      </c>
      <c r="B25" s="221"/>
      <c r="C25" s="222"/>
      <c r="D25" s="224" t="s">
        <v>145</v>
      </c>
      <c r="E25" s="225"/>
      <c r="F25" s="223" t="s">
        <v>176</v>
      </c>
      <c r="G25" s="221"/>
      <c r="H25" s="221"/>
      <c r="I25" s="222"/>
      <c r="J25" s="224" t="s">
        <v>145</v>
      </c>
      <c r="K25" s="227"/>
    </row>
    <row r="26" spans="1:11" s="24" customFormat="1" x14ac:dyDescent="0.15">
      <c r="A26" s="220" t="s">
        <v>196</v>
      </c>
      <c r="B26" s="221"/>
      <c r="C26" s="222"/>
      <c r="D26" s="53">
        <f>D9+D18</f>
        <v>507867</v>
      </c>
      <c r="E26" s="54" t="s">
        <v>75</v>
      </c>
      <c r="F26" s="223" t="s">
        <v>197</v>
      </c>
      <c r="G26" s="221"/>
      <c r="H26" s="221"/>
      <c r="I26" s="222"/>
      <c r="J26" s="55">
        <f>J9</f>
        <v>0.46300000000000002</v>
      </c>
      <c r="K26" s="56" t="s">
        <v>174</v>
      </c>
    </row>
    <row r="27" spans="1:11" s="24" customFormat="1" x14ac:dyDescent="0.15">
      <c r="A27" s="220" t="s">
        <v>66</v>
      </c>
      <c r="B27" s="221"/>
      <c r="C27" s="222"/>
      <c r="D27" s="58">
        <f>(D23-D26)/D23*100</f>
        <v>-59.850368570475332</v>
      </c>
      <c r="E27" s="59" t="s">
        <v>163</v>
      </c>
      <c r="F27" s="223" t="s">
        <v>177</v>
      </c>
      <c r="G27" s="221"/>
      <c r="H27" s="221"/>
      <c r="I27" s="222"/>
      <c r="J27" s="58">
        <f>(J23-J26)/J23*100</f>
        <v>-25.135135135135144</v>
      </c>
      <c r="K27" s="60" t="s">
        <v>163</v>
      </c>
    </row>
    <row r="28" spans="1:11" s="24" customFormat="1" x14ac:dyDescent="0.15">
      <c r="A28" s="64"/>
      <c r="B28" s="64"/>
      <c r="C28" s="64"/>
      <c r="D28" s="65"/>
      <c r="E28" s="66"/>
      <c r="F28" s="64"/>
      <c r="G28" s="64"/>
      <c r="H28" s="64"/>
      <c r="I28" s="64"/>
      <c r="J28" s="65"/>
      <c r="K28" s="66"/>
    </row>
    <row r="29" spans="1:11" s="24" customFormat="1" x14ac:dyDescent="0.15">
      <c r="D29" s="61"/>
      <c r="E29" s="62"/>
    </row>
    <row r="30" spans="1:11" x14ac:dyDescent="0.15">
      <c r="A30" s="11" t="s">
        <v>76</v>
      </c>
    </row>
    <row r="31" spans="1:11" ht="174.75" customHeight="1" x14ac:dyDescent="0.15">
      <c r="A31" s="214" t="s">
        <v>198</v>
      </c>
      <c r="B31" s="215"/>
      <c r="C31" s="215"/>
      <c r="D31" s="215"/>
      <c r="E31" s="215"/>
      <c r="F31" s="215"/>
      <c r="G31" s="215"/>
      <c r="H31" s="215"/>
      <c r="I31" s="215"/>
      <c r="J31" s="215"/>
      <c r="K31" s="216"/>
    </row>
    <row r="32" spans="1:11" ht="14.25" customHeight="1" x14ac:dyDescent="0.15">
      <c r="A32" s="52"/>
      <c r="B32" s="52"/>
      <c r="C32" s="52"/>
      <c r="D32" s="52"/>
      <c r="E32" s="52"/>
      <c r="F32" s="52"/>
      <c r="G32" s="52"/>
      <c r="H32" s="52"/>
      <c r="I32" s="52"/>
      <c r="J32" s="52"/>
      <c r="K32" s="52"/>
    </row>
    <row r="33" spans="1:11" x14ac:dyDescent="0.15">
      <c r="A33" s="11" t="s">
        <v>150</v>
      </c>
    </row>
    <row r="34" spans="1:11" ht="198.75" customHeight="1" x14ac:dyDescent="0.15">
      <c r="A34" s="226" t="s">
        <v>179</v>
      </c>
      <c r="B34" s="226"/>
      <c r="C34" s="226"/>
      <c r="D34" s="226"/>
      <c r="E34" s="226"/>
      <c r="F34" s="226"/>
      <c r="G34" s="226"/>
      <c r="H34" s="226"/>
      <c r="I34" s="226"/>
      <c r="J34" s="226"/>
      <c r="K34" s="226"/>
    </row>
  </sheetData>
  <mergeCells count="31">
    <mergeCell ref="J8:K8"/>
    <mergeCell ref="A9:C9"/>
    <mergeCell ref="F9:I9"/>
    <mergeCell ref="A27:C27"/>
    <mergeCell ref="F27:I27"/>
    <mergeCell ref="A25:C25"/>
    <mergeCell ref="D25:E25"/>
    <mergeCell ref="F25:I25"/>
    <mergeCell ref="A34:K34"/>
    <mergeCell ref="A18:C18"/>
    <mergeCell ref="A19:C19"/>
    <mergeCell ref="A31:K31"/>
    <mergeCell ref="A10:C10"/>
    <mergeCell ref="F10:I10"/>
    <mergeCell ref="A15:C15"/>
    <mergeCell ref="A16:C16"/>
    <mergeCell ref="A17:C17"/>
    <mergeCell ref="A23:C23"/>
    <mergeCell ref="F23:I23"/>
    <mergeCell ref="A24:C24"/>
    <mergeCell ref="F24:I24"/>
    <mergeCell ref="J25:K25"/>
    <mergeCell ref="A26:C26"/>
    <mergeCell ref="F26:I26"/>
    <mergeCell ref="A6:C6"/>
    <mergeCell ref="F6:I6"/>
    <mergeCell ref="A7:C7"/>
    <mergeCell ref="F7:I7"/>
    <mergeCell ref="A8:C8"/>
    <mergeCell ref="D8:E8"/>
    <mergeCell ref="F8:I8"/>
  </mergeCells>
  <phoneticPr fontId="3"/>
  <hyperlinks>
    <hyperlink ref="K1" location="一覧表!V79" display="戻る" xr:uid="{D90B40F7-5B79-48F2-B6F1-95BA1A19262A}"/>
  </hyperlinks>
  <pageMargins left="0.70866141732283472" right="0.70866141732283472" top="0.74803149606299213" bottom="0.74803149606299213" header="0.31496062992125984" footer="0.31496062992125984"/>
  <pageSetup paperSize="9" scale="83"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2">
    <tabColor theme="4" tint="0.79998168889431442"/>
    <pageSetUpPr fitToPage="1"/>
  </sheetPr>
  <dimension ref="A1:K23"/>
  <sheetViews>
    <sheetView zoomScale="80" zoomScaleNormal="80" workbookViewId="0"/>
  </sheetViews>
  <sheetFormatPr defaultRowHeight="13.5" x14ac:dyDescent="0.15"/>
  <cols>
    <col min="1" max="1" width="23.5" style="11" bestFit="1" customWidth="1"/>
    <col min="2" max="7" width="11.125" style="11" customWidth="1"/>
    <col min="8" max="16384" width="9" style="11"/>
  </cols>
  <sheetData>
    <row r="1" spans="1:11" x14ac:dyDescent="0.15">
      <c r="H1" s="36" t="s">
        <v>63</v>
      </c>
    </row>
    <row r="2" spans="1:11" x14ac:dyDescent="0.15">
      <c r="A2" s="37" t="s">
        <v>72</v>
      </c>
      <c r="B2" s="11" t="s">
        <v>109</v>
      </c>
    </row>
    <row r="4" spans="1:11" x14ac:dyDescent="0.15">
      <c r="A4" s="210"/>
      <c r="B4" s="38" t="s">
        <v>8</v>
      </c>
      <c r="C4" s="212" t="s">
        <v>9</v>
      </c>
      <c r="D4" s="213"/>
      <c r="E4" s="212" t="s">
        <v>65</v>
      </c>
      <c r="F4" s="213"/>
      <c r="G4" s="210" t="s">
        <v>67</v>
      </c>
    </row>
    <row r="5" spans="1:11" x14ac:dyDescent="0.15">
      <c r="A5" s="211"/>
      <c r="B5" s="38" t="s">
        <v>146</v>
      </c>
      <c r="C5" s="38" t="s">
        <v>181</v>
      </c>
      <c r="D5" s="39" t="s">
        <v>64</v>
      </c>
      <c r="E5" s="38" t="s">
        <v>199</v>
      </c>
      <c r="F5" s="39" t="s">
        <v>66</v>
      </c>
      <c r="G5" s="211"/>
    </row>
    <row r="6" spans="1:11" x14ac:dyDescent="0.15">
      <c r="A6" s="76" t="s">
        <v>73</v>
      </c>
      <c r="B6" s="77">
        <v>4.267E-2</v>
      </c>
      <c r="C6" s="77">
        <v>4.1390000000000003E-2</v>
      </c>
      <c r="D6" s="73">
        <f>(B6-C6)/B6</f>
        <v>2.9997656433091081E-2</v>
      </c>
      <c r="E6" s="78">
        <v>5.2920000000000002E-2</v>
      </c>
      <c r="F6" s="10">
        <f>(B6-E6)/B6</f>
        <v>-0.24021560815561291</v>
      </c>
      <c r="G6" s="38" t="s">
        <v>135</v>
      </c>
    </row>
    <row r="7" spans="1:11" x14ac:dyDescent="0.15">
      <c r="A7" s="76" t="s">
        <v>74</v>
      </c>
      <c r="B7" s="78">
        <v>0.1113</v>
      </c>
      <c r="C7" s="78">
        <v>0.10795</v>
      </c>
      <c r="D7" s="73">
        <f t="shared" ref="D7:D9" si="0">(B7-C7)/B7</f>
        <v>3.0098831985624366E-2</v>
      </c>
      <c r="E7" s="78">
        <v>0.16586999999999999</v>
      </c>
      <c r="F7" s="10">
        <f>(B7-E7)/B7</f>
        <v>-0.4902964959568733</v>
      </c>
      <c r="G7" s="38" t="s">
        <v>135</v>
      </c>
    </row>
    <row r="8" spans="1:11" x14ac:dyDescent="0.15">
      <c r="A8" s="76" t="s">
        <v>629</v>
      </c>
      <c r="B8" s="78">
        <v>0.12259</v>
      </c>
      <c r="C8" s="78">
        <v>0.11891</v>
      </c>
      <c r="D8" s="73">
        <f t="shared" si="0"/>
        <v>3.001876172607882E-2</v>
      </c>
      <c r="E8" s="78">
        <v>0.16525999999999999</v>
      </c>
      <c r="F8" s="10">
        <f>(B8-E8)/B8</f>
        <v>-0.34807080512276684</v>
      </c>
      <c r="G8" s="149" t="s">
        <v>135</v>
      </c>
    </row>
    <row r="9" spans="1:11" x14ac:dyDescent="0.15">
      <c r="A9" s="47" t="s">
        <v>108</v>
      </c>
      <c r="B9" s="78">
        <f>SUM(B6:B7)</f>
        <v>0.15397</v>
      </c>
      <c r="C9" s="78">
        <f>SUM(C6:C7)</f>
        <v>0.14934</v>
      </c>
      <c r="D9" s="73">
        <f t="shared" si="0"/>
        <v>3.0070793011625612E-2</v>
      </c>
      <c r="E9" s="78">
        <f>SUM(E6:E7)</f>
        <v>0.21878999999999998</v>
      </c>
      <c r="F9" s="10">
        <f>(B9-E9)/B9</f>
        <v>-0.42099110216275892</v>
      </c>
      <c r="G9" s="38" t="s">
        <v>135</v>
      </c>
    </row>
    <row r="10" spans="1:11" x14ac:dyDescent="0.15">
      <c r="A10" s="75"/>
      <c r="B10" s="75" t="s">
        <v>136</v>
      </c>
      <c r="C10" s="75"/>
      <c r="D10" s="79"/>
      <c r="E10" s="75"/>
      <c r="F10" s="80"/>
      <c r="G10" s="75"/>
      <c r="K10" s="81"/>
    </row>
    <row r="12" spans="1:11" x14ac:dyDescent="0.15">
      <c r="A12" s="11" t="s">
        <v>68</v>
      </c>
      <c r="B12" s="11" t="s">
        <v>110</v>
      </c>
    </row>
    <row r="14" spans="1:11" x14ac:dyDescent="0.15">
      <c r="A14" s="210"/>
      <c r="B14" s="38" t="s">
        <v>8</v>
      </c>
      <c r="C14" s="212" t="s">
        <v>69</v>
      </c>
      <c r="D14" s="213"/>
      <c r="E14" s="212" t="s">
        <v>65</v>
      </c>
      <c r="F14" s="213"/>
      <c r="G14" s="67"/>
    </row>
    <row r="15" spans="1:11" x14ac:dyDescent="0.15">
      <c r="A15" s="211"/>
      <c r="B15" s="38" t="s">
        <v>146</v>
      </c>
      <c r="C15" s="38" t="s">
        <v>181</v>
      </c>
      <c r="D15" s="39" t="s">
        <v>64</v>
      </c>
      <c r="E15" s="38" t="s">
        <v>199</v>
      </c>
      <c r="F15" s="39" t="s">
        <v>66</v>
      </c>
      <c r="G15" s="67"/>
    </row>
    <row r="16" spans="1:11" x14ac:dyDescent="0.15">
      <c r="A16" s="76" t="s">
        <v>73</v>
      </c>
      <c r="B16" s="48">
        <v>3178</v>
      </c>
      <c r="C16" s="48">
        <v>3096</v>
      </c>
      <c r="D16" s="73">
        <f>(B16-C16)/B16</f>
        <v>2.5802391441157962E-2</v>
      </c>
      <c r="E16" s="48">
        <v>3959</v>
      </c>
      <c r="F16" s="10">
        <f>(B16-E16)/B16</f>
        <v>-0.24575204531151668</v>
      </c>
      <c r="G16" s="74"/>
    </row>
    <row r="17" spans="1:9" x14ac:dyDescent="0.15">
      <c r="A17" s="76" t="s">
        <v>74</v>
      </c>
      <c r="B17" s="48">
        <v>4279</v>
      </c>
      <c r="C17" s="48">
        <v>4371</v>
      </c>
      <c r="D17" s="73">
        <f t="shared" ref="D17:D19" si="1">(B17-C17)/B17</f>
        <v>-2.1500350549193737E-2</v>
      </c>
      <c r="E17" s="48">
        <v>6716</v>
      </c>
      <c r="F17" s="10">
        <f>(B17-E17)/B17</f>
        <v>-0.56952559009114279</v>
      </c>
      <c r="G17" s="74"/>
    </row>
    <row r="18" spans="1:9" x14ac:dyDescent="0.15">
      <c r="A18" s="76" t="s">
        <v>629</v>
      </c>
      <c r="B18" s="48">
        <v>12810</v>
      </c>
      <c r="C18" s="48">
        <v>12652</v>
      </c>
      <c r="D18" s="73">
        <f t="shared" si="1"/>
        <v>1.2334113973458237E-2</v>
      </c>
      <c r="E18" s="48">
        <v>17584</v>
      </c>
      <c r="F18" s="10">
        <f>(B18-E18)/B18</f>
        <v>-0.37267759562841529</v>
      </c>
      <c r="G18" s="75"/>
    </row>
    <row r="19" spans="1:9" x14ac:dyDescent="0.15">
      <c r="A19" s="47" t="s">
        <v>108</v>
      </c>
      <c r="B19" s="48">
        <f>SUM(B16:B17)</f>
        <v>7457</v>
      </c>
      <c r="C19" s="48">
        <f>SUM(C16:C17)</f>
        <v>7467</v>
      </c>
      <c r="D19" s="73">
        <f t="shared" si="1"/>
        <v>-1.3410218586562962E-3</v>
      </c>
      <c r="E19" s="48">
        <f>SUM(E16:E17)</f>
        <v>10675</v>
      </c>
      <c r="F19" s="10">
        <f>(B19-E19)/B19</f>
        <v>-0.43154083411559607</v>
      </c>
      <c r="G19" s="75"/>
    </row>
    <row r="22" spans="1:9" x14ac:dyDescent="0.15">
      <c r="A22" s="217" t="s">
        <v>170</v>
      </c>
      <c r="B22" s="218"/>
      <c r="C22" s="218"/>
      <c r="D22" s="218"/>
      <c r="E22" s="218"/>
      <c r="F22" s="218"/>
      <c r="G22" s="218"/>
      <c r="H22" s="82"/>
      <c r="I22" s="83"/>
    </row>
    <row r="23" spans="1:9" ht="77.45" customHeight="1" x14ac:dyDescent="0.15">
      <c r="A23" s="214" t="s">
        <v>630</v>
      </c>
      <c r="B23" s="215"/>
      <c r="C23" s="215"/>
      <c r="D23" s="215"/>
      <c r="E23" s="215"/>
      <c r="F23" s="215"/>
      <c r="G23" s="215"/>
      <c r="H23" s="84"/>
      <c r="I23" s="85"/>
    </row>
  </sheetData>
  <mergeCells count="9">
    <mergeCell ref="A22:G22"/>
    <mergeCell ref="A23:G23"/>
    <mergeCell ref="E4:F4"/>
    <mergeCell ref="C4:D4"/>
    <mergeCell ref="C14:D14"/>
    <mergeCell ref="E14:F14"/>
    <mergeCell ref="A4:A5"/>
    <mergeCell ref="G4:G5"/>
    <mergeCell ref="A14:A15"/>
  </mergeCells>
  <phoneticPr fontId="3"/>
  <hyperlinks>
    <hyperlink ref="H1" location="一覧表!V93" display="戻る" xr:uid="{00000000-0004-0000-0F00-000000000000}"/>
  </hyperlinks>
  <pageMargins left="0.74803149606299213" right="0.74803149606299213" top="0.98425196850393704" bottom="0.98425196850393704" header="0.51181102362204722" footer="0.51181102362204722"/>
  <pageSetup paperSize="9" scale="88" fitToHeight="0" orientation="portrait" r:id="rId1"/>
  <headerFooter alignWithMargins="0"/>
  <ignoredErrors>
    <ignoredError sqref="D9"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4" tint="0.79998168889431442"/>
  </sheetPr>
  <dimension ref="A1:G12"/>
  <sheetViews>
    <sheetView zoomScale="80" zoomScaleNormal="80" workbookViewId="0"/>
  </sheetViews>
  <sheetFormatPr defaultRowHeight="13.5" x14ac:dyDescent="0.15"/>
  <cols>
    <col min="1" max="6" width="9.375" style="11" customWidth="1"/>
    <col min="7" max="7" width="23.125" style="11" customWidth="1"/>
    <col min="8" max="16384" width="9" style="11"/>
  </cols>
  <sheetData>
    <row r="1" spans="1:7" x14ac:dyDescent="0.15">
      <c r="G1" s="86" t="s">
        <v>63</v>
      </c>
    </row>
    <row r="2" spans="1:7" x14ac:dyDescent="0.15">
      <c r="A2" s="87" t="s">
        <v>589</v>
      </c>
      <c r="G2" s="36"/>
    </row>
    <row r="4" spans="1:7" x14ac:dyDescent="0.15">
      <c r="G4" s="21"/>
    </row>
    <row r="5" spans="1:7" ht="33.75" customHeight="1" x14ac:dyDescent="0.15">
      <c r="A5" s="228" t="s">
        <v>80</v>
      </c>
      <c r="B5" s="228"/>
      <c r="C5" s="228"/>
      <c r="D5" s="228"/>
      <c r="E5" s="228"/>
      <c r="F5" s="228"/>
      <c r="G5" s="40" t="s">
        <v>591</v>
      </c>
    </row>
    <row r="6" spans="1:7" ht="16.5" customHeight="1" x14ac:dyDescent="0.15">
      <c r="A6" s="230" t="s">
        <v>590</v>
      </c>
      <c r="B6" s="231"/>
      <c r="C6" s="231"/>
      <c r="D6" s="231"/>
      <c r="E6" s="231"/>
      <c r="F6" s="232"/>
      <c r="G6" s="48">
        <v>315</v>
      </c>
    </row>
    <row r="7" spans="1:7" ht="16.5" customHeight="1" x14ac:dyDescent="0.15">
      <c r="A7" s="229" t="s">
        <v>592</v>
      </c>
      <c r="B7" s="229"/>
      <c r="C7" s="229"/>
      <c r="D7" s="229"/>
      <c r="E7" s="229"/>
      <c r="F7" s="229"/>
      <c r="G7" s="48">
        <v>313</v>
      </c>
    </row>
    <row r="8" spans="1:7" ht="16.5" customHeight="1" x14ac:dyDescent="0.15">
      <c r="A8" s="229" t="s">
        <v>593</v>
      </c>
      <c r="B8" s="229"/>
      <c r="C8" s="229"/>
      <c r="D8" s="229"/>
      <c r="E8" s="229"/>
      <c r="F8" s="229"/>
      <c r="G8" s="48">
        <v>13</v>
      </c>
    </row>
    <row r="9" spans="1:7" ht="16.5" customHeight="1" x14ac:dyDescent="0.15">
      <c r="A9" s="229" t="s">
        <v>594</v>
      </c>
      <c r="B9" s="229"/>
      <c r="C9" s="229"/>
      <c r="D9" s="229"/>
      <c r="E9" s="229"/>
      <c r="F9" s="229"/>
      <c r="G9" s="48">
        <v>172</v>
      </c>
    </row>
    <row r="10" spans="1:7" ht="16.5" customHeight="1" x14ac:dyDescent="0.15">
      <c r="A10" s="229" t="s">
        <v>595</v>
      </c>
      <c r="B10" s="229"/>
      <c r="C10" s="229"/>
      <c r="D10" s="229"/>
      <c r="E10" s="229"/>
      <c r="F10" s="229"/>
      <c r="G10" s="48">
        <v>117</v>
      </c>
    </row>
    <row r="11" spans="1:7" ht="16.5" customHeight="1" x14ac:dyDescent="0.15">
      <c r="A11" s="229" t="s">
        <v>596</v>
      </c>
      <c r="B11" s="229"/>
      <c r="C11" s="229"/>
      <c r="D11" s="229"/>
      <c r="E11" s="229"/>
      <c r="F11" s="229"/>
      <c r="G11" s="48">
        <v>74</v>
      </c>
    </row>
    <row r="12" spans="1:7" ht="27" customHeight="1" x14ac:dyDescent="0.15">
      <c r="A12" s="228" t="s">
        <v>62</v>
      </c>
      <c r="B12" s="228"/>
      <c r="C12" s="228"/>
      <c r="D12" s="228"/>
      <c r="E12" s="228"/>
      <c r="F12" s="228"/>
      <c r="G12" s="48">
        <f>SUM(G6:G11)</f>
        <v>1004</v>
      </c>
    </row>
  </sheetData>
  <mergeCells count="8">
    <mergeCell ref="A12:F12"/>
    <mergeCell ref="A8:F8"/>
    <mergeCell ref="A9:F9"/>
    <mergeCell ref="A5:F5"/>
    <mergeCell ref="A6:F6"/>
    <mergeCell ref="A7:F7"/>
    <mergeCell ref="A10:F10"/>
    <mergeCell ref="A11:F11"/>
  </mergeCells>
  <phoneticPr fontId="3"/>
  <hyperlinks>
    <hyperlink ref="G1" location="一覧表!V67" display="戻る" xr:uid="{00000000-0004-0000-1300-000000000000}"/>
  </hyperlinks>
  <pageMargins left="0.59055118110236227" right="0.3937007874015748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79998168889431442"/>
    <pageSetUpPr fitToPage="1"/>
  </sheetPr>
  <dimension ref="A1:Z44"/>
  <sheetViews>
    <sheetView zoomScale="70" zoomScaleNormal="70" zoomScaleSheetLayoutView="110" workbookViewId="0">
      <pane xSplit="3" ySplit="2" topLeftCell="D33" activePane="bottomRight" state="frozen"/>
      <selection pane="topRight" activeCell="D1" sqref="D1"/>
      <selection pane="bottomLeft" activeCell="A3" sqref="A3"/>
      <selection pane="bottomRight" activeCell="C35" sqref="C35"/>
    </sheetView>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7" width="11.5" style="21" customWidth="1"/>
    <col min="8" max="12" width="11.5" style="11" customWidth="1"/>
    <col min="13" max="14" width="11.5" style="107" customWidth="1"/>
    <col min="15" max="15" width="11.5" style="35" customWidth="1"/>
    <col min="16" max="17" width="11.5" style="11" customWidth="1"/>
    <col min="18" max="18" width="86.125" style="33" customWidth="1"/>
    <col min="19" max="19" width="14.75" style="11" customWidth="1"/>
    <col min="20" max="25" width="9" style="11"/>
    <col min="26" max="26" width="3.625" style="11" customWidth="1"/>
    <col min="27" max="16384" width="9" style="11"/>
  </cols>
  <sheetData>
    <row r="1" spans="1:26" s="21" customFormat="1" x14ac:dyDescent="0.15">
      <c r="B1" s="197" t="s">
        <v>0</v>
      </c>
      <c r="C1" s="202" t="s">
        <v>1</v>
      </c>
      <c r="D1" s="202" t="s">
        <v>2</v>
      </c>
      <c r="E1" s="197" t="s">
        <v>3</v>
      </c>
      <c r="F1" s="205" t="s">
        <v>4</v>
      </c>
      <c r="G1" s="197" t="s">
        <v>5</v>
      </c>
      <c r="H1" s="199" t="s">
        <v>6</v>
      </c>
      <c r="I1" s="200"/>
      <c r="J1" s="200"/>
      <c r="K1" s="200"/>
      <c r="L1" s="201"/>
      <c r="M1" s="199" t="s">
        <v>7</v>
      </c>
      <c r="N1" s="200"/>
      <c r="O1" s="200"/>
      <c r="P1" s="200"/>
      <c r="Q1" s="201"/>
      <c r="R1" s="202" t="s">
        <v>758</v>
      </c>
    </row>
    <row r="2" spans="1:26" s="21" customFormat="1" x14ac:dyDescent="0.15">
      <c r="A2" s="21" t="s">
        <v>141</v>
      </c>
      <c r="B2" s="198"/>
      <c r="C2" s="203"/>
      <c r="D2" s="203"/>
      <c r="E2" s="198"/>
      <c r="F2" s="206"/>
      <c r="G2" s="198"/>
      <c r="H2" s="158" t="s">
        <v>8</v>
      </c>
      <c r="I2" s="158" t="s">
        <v>9</v>
      </c>
      <c r="J2" s="158" t="s">
        <v>10</v>
      </c>
      <c r="K2" s="158" t="str">
        <f>一覧表!K2</f>
        <v>令和6年度</v>
      </c>
      <c r="L2" s="158" t="s">
        <v>11</v>
      </c>
      <c r="M2" s="178" t="s">
        <v>8</v>
      </c>
      <c r="N2" s="178" t="s">
        <v>9</v>
      </c>
      <c r="O2" s="159" t="s">
        <v>10</v>
      </c>
      <c r="P2" s="158" t="str">
        <f>K2</f>
        <v>令和6年度</v>
      </c>
      <c r="Q2" s="158" t="s">
        <v>11</v>
      </c>
      <c r="R2" s="203"/>
      <c r="S2" s="96"/>
    </row>
    <row r="3" spans="1:26" ht="73.5" customHeight="1" x14ac:dyDescent="0.15">
      <c r="A3" s="96" t="str" cm="1">
        <f t="array" ref="A3:R43">_xlfn._xlws.FILTER(一覧表!A3:R118,一覧表!W3:W118="製造業")</f>
        <v>未達成</v>
      </c>
      <c r="B3" s="176">
        <v>18</v>
      </c>
      <c r="C3" s="5" t="str">
        <v>SUMCO TECHXIV株式会社　長崎事業所</v>
      </c>
      <c r="D3" s="5" t="str">
        <v>大村市雄ヶ原町１３２４－２</v>
      </c>
      <c r="E3" s="176">
        <v>23</v>
      </c>
      <c r="F3" s="5" t="str">
        <v>シリコンウェーハの製造販売</v>
      </c>
      <c r="G3" s="176" t="str">
        <v>R5～R7</v>
      </c>
      <c r="H3" s="180">
        <v>101000</v>
      </c>
      <c r="I3" s="180">
        <v>101000</v>
      </c>
      <c r="J3" s="179">
        <v>0</v>
      </c>
      <c r="K3" s="180">
        <v>138000</v>
      </c>
      <c r="L3" s="179">
        <v>-0.36633663366336644</v>
      </c>
      <c r="M3" s="177">
        <v>3.1</v>
      </c>
      <c r="N3" s="177">
        <v>3.07</v>
      </c>
      <c r="O3" s="179">
        <v>9.6774193548387899E-3</v>
      </c>
      <c r="P3" s="177">
        <v>4.8899999999999997</v>
      </c>
      <c r="Q3" s="179">
        <v>-0.57741935483870943</v>
      </c>
      <c r="R3" s="5" t="str">
        <v>高効率コンプレッサ・冷凍機を優先運転し電力量を低減する。
生産性(良品率・取得率等)を改善活動により向上し生産量の増加を図る。
設備の省電力化(各設備高効率型式への更新等)</v>
      </c>
      <c r="S3" s="101"/>
      <c r="T3" s="102"/>
      <c r="U3" s="24"/>
    </row>
    <row r="4" spans="1:26" ht="160.5" customHeight="1" x14ac:dyDescent="0.15">
      <c r="A4" s="96" t="str">
        <v>未達成</v>
      </c>
      <c r="B4" s="176">
        <v>19</v>
      </c>
      <c r="C4" s="5" t="str">
        <v>アリアケジャパン株式会社　九州工場</v>
      </c>
      <c r="D4" s="5" t="str">
        <v>北松浦郡佐々町小浦免字小浦浜１５７２－２１</v>
      </c>
      <c r="E4" s="7">
        <v>9</v>
      </c>
      <c r="F4" s="5" t="str">
        <v>天然調味料の製造、加工および販売</v>
      </c>
      <c r="G4" s="7" t="str">
        <v>R5～R7</v>
      </c>
      <c r="H4" s="25">
        <v>19817</v>
      </c>
      <c r="I4" s="25" t="str">
        <v>-</v>
      </c>
      <c r="J4" s="23" t="str">
        <v>-</v>
      </c>
      <c r="K4" s="25">
        <v>20605</v>
      </c>
      <c r="L4" s="9">
        <v>-3.9763839128021505E-2</v>
      </c>
      <c r="M4" s="105">
        <v>318.93</v>
      </c>
      <c r="N4" s="105">
        <v>302.98</v>
      </c>
      <c r="O4" s="23">
        <v>5.0010974194964364E-2</v>
      </c>
      <c r="P4" s="28">
        <v>308.62</v>
      </c>
      <c r="Q4" s="23">
        <v>3.2326842880882944E-2</v>
      </c>
      <c r="R4" s="5" t="str">
        <v>①廃熱の回収：フラッシュ蒸気や高温排水から廃熱回収を行い温水装置の給水予熱にて燃料費の削減を行った。
②産業廃棄物の熱エネルギー化：エネルギーを持つ産業廃棄物を固形燃料化し、ボイラーなどに利用した。
③軽油からバイオ燃料への置き換え：工場で使用している一部のトラックやエンジンフォークリフトの燃料として、軽油からバイオ燃料へ置き換えた。
④重油からバイオ重油への置き換え：工場で使用しているボイラーの燃料の一部を、重油からバイオ重油へ置き換えた。</v>
      </c>
      <c r="S4" s="101"/>
      <c r="T4" s="102"/>
    </row>
    <row r="5" spans="1:26" ht="48" customHeight="1" x14ac:dyDescent="0.15">
      <c r="A5" s="96" t="str">
        <v>総量目標達成</v>
      </c>
      <c r="B5" s="176">
        <v>21</v>
      </c>
      <c r="C5" s="249" t="str">
        <v>近江鍛工株式会社</v>
      </c>
      <c r="D5" s="5" t="str">
        <v>滋賀県大津市月輪1丁目４－６</v>
      </c>
      <c r="E5" s="7">
        <v>22</v>
      </c>
      <c r="F5" s="5" t="str">
        <v>特殊鋼の リング鍛造及び熱処理、加工</v>
      </c>
      <c r="G5" s="7" t="str">
        <v>R6～R8</v>
      </c>
      <c r="H5" s="25">
        <v>6962</v>
      </c>
      <c r="I5" s="25">
        <v>6822</v>
      </c>
      <c r="J5" s="23">
        <v>2.0109164033323745E-2</v>
      </c>
      <c r="K5" s="25">
        <v>6795</v>
      </c>
      <c r="L5" s="9">
        <v>2.3987359954036225E-2</v>
      </c>
      <c r="M5" s="105">
        <v>169</v>
      </c>
      <c r="N5" s="105">
        <v>165</v>
      </c>
      <c r="O5" s="23">
        <v>2.3668639053254448E-2</v>
      </c>
      <c r="P5" s="28" t="str">
        <v>-</v>
      </c>
      <c r="Q5" s="23" t="str">
        <v>-</v>
      </c>
      <c r="R5" s="5" t="str">
        <v>SDGs参加、IS014001環境運用多能工化、多技能工化の推進による生産効率UP
生産ラインよせ止め稼動実施にて効率化追求、ライン突発停止の削減、受注減によるライン間のバラツキを3工場共有化し効率化(割り振り集約生産の実施)の継続</v>
      </c>
      <c r="S5" s="101"/>
      <c r="T5" s="102"/>
    </row>
    <row r="6" spans="1:26" ht="48" customHeight="1" x14ac:dyDescent="0.15">
      <c r="A6" s="96" t="str">
        <v>未達成</v>
      </c>
      <c r="B6" s="176">
        <v>22</v>
      </c>
      <c r="C6" s="5" t="str">
        <v>大村セラテック株式会社</v>
      </c>
      <c r="D6" s="5" t="str">
        <v>大村市黒丸町１０３５</v>
      </c>
      <c r="E6" s="7">
        <v>21</v>
      </c>
      <c r="F6" s="5" t="str">
        <v>耐火物原料の製造、販売</v>
      </c>
      <c r="G6" s="7" t="str">
        <v>R6～R10</v>
      </c>
      <c r="H6" s="25">
        <v>4079</v>
      </c>
      <c r="I6" s="25">
        <v>3875</v>
      </c>
      <c r="J6" s="23">
        <v>5.0012257906349555E-2</v>
      </c>
      <c r="K6" s="25">
        <v>4321</v>
      </c>
      <c r="L6" s="9">
        <v>-5.9328266732042056E-2</v>
      </c>
      <c r="M6" s="105">
        <v>260</v>
      </c>
      <c r="N6" s="105">
        <v>247</v>
      </c>
      <c r="O6" s="23">
        <v>5.0000000000000044E-2</v>
      </c>
      <c r="P6" s="28">
        <v>282</v>
      </c>
      <c r="Q6" s="23">
        <v>-8.4615384615384537E-2</v>
      </c>
      <c r="R6" s="5" t="str">
        <v>1、各ﾛｰﾀﾘｰｷﾙﾝの煉瓦を巻き替えた。
2、ﾁｭｰﾌﾞﾐﾙの運転、電気ﾋｰﾀｰ乾燥器を夜間運転にて実施。
3、電気ﾋｰﾀｰ乾燥器に断熱材を巻き放散熱を削減した。</v>
      </c>
      <c r="S6" s="101"/>
      <c r="T6" s="102"/>
      <c r="U6" s="24"/>
    </row>
    <row r="7" spans="1:26" s="24" customFormat="1" ht="48" customHeight="1" x14ac:dyDescent="0.15">
      <c r="A7" s="96" t="str">
        <v>未達成</v>
      </c>
      <c r="B7" s="176">
        <v>28</v>
      </c>
      <c r="C7" s="5" t="str">
        <v>株式会社大島造船所</v>
      </c>
      <c r="D7" s="5" t="str">
        <v>西海市大島町１６０５－１</v>
      </c>
      <c r="E7" s="7">
        <v>31</v>
      </c>
      <c r="F7" s="5" t="str">
        <v>鋼船舶の建造</v>
      </c>
      <c r="G7" s="7" t="str">
        <v>R8～R10</v>
      </c>
      <c r="H7" s="25">
        <v>22065</v>
      </c>
      <c r="I7" s="25">
        <v>21844</v>
      </c>
      <c r="J7" s="23">
        <v>1.0015862225243644E-2</v>
      </c>
      <c r="K7" s="25">
        <v>22263</v>
      </c>
      <c r="L7" s="9">
        <v>-8.9734874235214424E-3</v>
      </c>
      <c r="M7" s="105">
        <v>2.2050000000000001</v>
      </c>
      <c r="N7" s="105">
        <v>2.1110000000000002</v>
      </c>
      <c r="O7" s="23">
        <v>4.2630385487528288E-2</v>
      </c>
      <c r="P7" s="28">
        <v>2.133</v>
      </c>
      <c r="Q7" s="23">
        <v>3.2653061224489854E-2</v>
      </c>
      <c r="R7" s="5" t="str">
        <v>毎年、計画的に工場内の水銀灯をLED照明に取り替えています
老朽化した設備の更新
毎週１回　気体、流体漏れパトロールの実施</v>
      </c>
      <c r="S7" s="101"/>
      <c r="T7" s="102"/>
      <c r="U7" s="11"/>
      <c r="V7" s="11"/>
      <c r="W7" s="11"/>
      <c r="X7" s="11"/>
      <c r="Y7" s="11"/>
      <c r="Z7" s="11"/>
    </row>
    <row r="8" spans="1:26" ht="73.5" customHeight="1" x14ac:dyDescent="0.15">
      <c r="A8" s="96" t="str">
        <v>未達成</v>
      </c>
      <c r="B8" s="176">
        <v>30</v>
      </c>
      <c r="C8" s="5" t="str">
        <v>株式会社九州フジパン長崎工場</v>
      </c>
      <c r="D8" s="5" t="str">
        <v>諫早市多良見町囲３３６</v>
      </c>
      <c r="E8" s="7">
        <v>9</v>
      </c>
      <c r="F8" s="5" t="str">
        <v>パン製造から販売、九州ー円に展開</v>
      </c>
      <c r="G8" s="7" t="str">
        <v>R5～R7</v>
      </c>
      <c r="H8" s="25">
        <v>3016</v>
      </c>
      <c r="I8" s="25">
        <v>2926</v>
      </c>
      <c r="J8" s="23">
        <v>2.984084880636606E-2</v>
      </c>
      <c r="K8" s="25">
        <v>3458</v>
      </c>
      <c r="L8" s="9">
        <v>-0.14655172413793105</v>
      </c>
      <c r="M8" s="105">
        <v>13.22</v>
      </c>
      <c r="N8" s="105">
        <v>12.8</v>
      </c>
      <c r="O8" s="23">
        <v>3.17700453857791E-2</v>
      </c>
      <c r="P8" s="28">
        <v>12.89</v>
      </c>
      <c r="Q8" s="23">
        <v>2.4962178517397904E-2</v>
      </c>
      <c r="R8" s="5" t="str">
        <v>証明器具のLED移行
ボイラー更新2台
ピッキング室エアコン更新</v>
      </c>
      <c r="S8" s="101"/>
      <c r="T8" s="102"/>
    </row>
    <row r="9" spans="1:26" ht="48" customHeight="1" x14ac:dyDescent="0.15">
      <c r="A9" s="96" t="str">
        <v>原単位目標達成</v>
      </c>
      <c r="B9" s="176">
        <v>36</v>
      </c>
      <c r="C9" s="248" t="str">
        <v>株式会社ニチレイフーズ</v>
      </c>
      <c r="D9" s="5" t="str">
        <v>大村市富の原1-1557-1</v>
      </c>
      <c r="E9" s="7">
        <v>9</v>
      </c>
      <c r="F9" s="5" t="str">
        <v>冷凍食品の製造</v>
      </c>
      <c r="G9" s="7" t="str">
        <v>R5～R7</v>
      </c>
      <c r="H9" s="25">
        <v>6242</v>
      </c>
      <c r="I9" s="25">
        <v>2170</v>
      </c>
      <c r="J9" s="23">
        <v>0.65235501441845556</v>
      </c>
      <c r="K9" s="25">
        <v>2170.4</v>
      </c>
      <c r="L9" s="9">
        <v>0.65229093239346359</v>
      </c>
      <c r="M9" s="105">
        <v>0.621</v>
      </c>
      <c r="N9" s="105">
        <v>0.60199999999999998</v>
      </c>
      <c r="O9" s="23">
        <v>3.0595813204508882E-2</v>
      </c>
      <c r="P9" s="28">
        <v>0.20130000000000001</v>
      </c>
      <c r="Q9" s="23">
        <v>0.67584541062801939</v>
      </c>
      <c r="R9" s="5" t="str">
        <v>・CO2フリー電力の購入・省エネ法の遵守・環境保全活動の遵守
・廃油ボイラー運用・改善活動実施による冷凍設備、生産設備他運転見直し及び更新</v>
      </c>
      <c r="S9" s="101"/>
      <c r="T9" s="102"/>
    </row>
    <row r="10" spans="1:26" ht="153.75" customHeight="1" x14ac:dyDescent="0.15">
      <c r="A10" s="96" t="str">
        <v>総量目標達成</v>
      </c>
      <c r="B10" s="176">
        <v>37</v>
      </c>
      <c r="C10" s="249" t="str">
        <v>株式会社ニッチツ</v>
      </c>
      <c r="D10" s="5" t="str">
        <v>東京都港区赤坂一丁目11番30号</v>
      </c>
      <c r="E10" s="7">
        <v>25</v>
      </c>
      <c r="F10" s="5" t="str">
        <v>一般機械器具製造業</v>
      </c>
      <c r="G10" s="7" t="str">
        <v>R5～R7</v>
      </c>
      <c r="H10" s="25">
        <v>3163</v>
      </c>
      <c r="I10" s="25">
        <v>3131</v>
      </c>
      <c r="J10" s="23">
        <v>1.0116977552956041E-2</v>
      </c>
      <c r="K10" s="25">
        <v>518</v>
      </c>
      <c r="L10" s="9">
        <v>0.83623142586152388</v>
      </c>
      <c r="M10" s="105">
        <v>3.6240000000000001</v>
      </c>
      <c r="N10" s="105">
        <v>3.5870000000000002</v>
      </c>
      <c r="O10" s="23">
        <v>1.020971302428253E-2</v>
      </c>
      <c r="P10" s="28">
        <v>0.56499999999999995</v>
      </c>
      <c r="Q10" s="23">
        <v>0.84409492273730691</v>
      </c>
      <c r="R10" s="5" t="str">
        <v>・九州電力のCO2削減プラン(非ＦＩＴ非化石証書)適用によりCO2排出係数をゼロとし算出したため、大幅な削減となった。なお、実施年度(6年度)の()内は排出係数0.434(CO2削減プラン非適用係数)で算出した排出量である。
・工場天井照明の更新(LED化)
・照明・空調設備・ＯＡ機器の運用基準の順守(運転条件や設定温度、不使用時のスイッチオフ等)
・デマンド監視装置有効利用
・製造工程の改善及び設備運用の見直し等
・設備更新時の省エネ機器への買換、発熱量の小さい電力への買換等を主体に揮発油、灯油、ＬＰＧの使用を極力効率化していく。</v>
      </c>
      <c r="S10" s="101"/>
      <c r="T10" s="102"/>
    </row>
    <row r="11" spans="1:26" ht="70.5" customHeight="1" x14ac:dyDescent="0.15">
      <c r="A11" s="96" t="str">
        <v>未達成</v>
      </c>
      <c r="B11" s="176">
        <v>41</v>
      </c>
      <c r="C11" s="5" t="str">
        <v>株式会社フランソア　長崎工場</v>
      </c>
      <c r="D11" s="5" t="str">
        <v>福岡県糟屋郡新宮町緑ケ浜３丁目１－１</v>
      </c>
      <c r="E11" s="7">
        <v>9</v>
      </c>
      <c r="F11" s="5" t="str">
        <v>長崎・佐世保・(熊本県)七城・久留米の４工場にてパンを製造。
県内の長崎工場と佐世保工場の２工場分をまとめて報告します。</v>
      </c>
      <c r="G11" s="7" t="str">
        <v>R5～R7</v>
      </c>
      <c r="H11" s="25">
        <v>6656</v>
      </c>
      <c r="I11" s="25">
        <v>6456</v>
      </c>
      <c r="J11" s="23">
        <v>3.0048076923076872E-2</v>
      </c>
      <c r="K11" s="25">
        <v>7761</v>
      </c>
      <c r="L11" s="9">
        <v>-0.166015625</v>
      </c>
      <c r="M11" s="105">
        <v>66.67</v>
      </c>
      <c r="N11" s="105">
        <v>64.67</v>
      </c>
      <c r="O11" s="23">
        <v>2.999850007499627E-2</v>
      </c>
      <c r="P11" s="28">
        <v>68.66</v>
      </c>
      <c r="Q11" s="23">
        <v>-2.9848507574621097E-2</v>
      </c>
      <c r="R11" s="5" t="str">
        <v>・工場内温度管理の徹底
（夏季：製造部門２６℃・事務部門２８℃、冬季２０℃。断熱対策強化）
・省エネルギータイプの照明設備の導入（ＬＥＤ化等）</v>
      </c>
      <c r="S11" s="101"/>
      <c r="T11" s="102"/>
    </row>
    <row r="12" spans="1:26" ht="85.5" customHeight="1" x14ac:dyDescent="0.15">
      <c r="A12" s="96" t="str">
        <v>原単位目標達成</v>
      </c>
      <c r="B12" s="176">
        <v>50</v>
      </c>
      <c r="C12" s="248" t="str">
        <v>クアーズテック合同会社　長崎事業所</v>
      </c>
      <c r="D12" s="5" t="str">
        <v>東京都品川区大崎２－１１－１</v>
      </c>
      <c r="E12" s="7">
        <v>21</v>
      </c>
      <c r="F12" s="5" t="str">
        <v>フォトマスク基板、各種耐熱部材製造</v>
      </c>
      <c r="G12" s="7" t="str">
        <v>R5～R7</v>
      </c>
      <c r="H12" s="25">
        <v>8713</v>
      </c>
      <c r="I12" s="25">
        <v>9486</v>
      </c>
      <c r="J12" s="23">
        <v>-8.8718007574888125E-2</v>
      </c>
      <c r="K12" s="25">
        <v>11526</v>
      </c>
      <c r="L12" s="9">
        <v>-0.32285091242970276</v>
      </c>
      <c r="M12" s="6">
        <v>1.718</v>
      </c>
      <c r="N12" s="6">
        <v>1.746</v>
      </c>
      <c r="O12" s="19">
        <v>-1.6298020954598424E-2</v>
      </c>
      <c r="P12" s="20">
        <v>1.4119999999999999</v>
      </c>
      <c r="Q12" s="19">
        <v>0.17811408614668223</v>
      </c>
      <c r="R12" s="5" t="str">
        <v>➀設備導入・更新時に省エネ機器を採用
②照明のLED化
③稼働時間見直しによるエネルギー使用量削減
④炉詰め量UPに伴うエネルギー使用量削減</v>
      </c>
      <c r="S12" s="101"/>
      <c r="T12" s="102"/>
    </row>
    <row r="13" spans="1:26" ht="93.75" customHeight="1" x14ac:dyDescent="0.15">
      <c r="A13" s="96" t="str">
        <v>未達成</v>
      </c>
      <c r="B13" s="176">
        <v>52</v>
      </c>
      <c r="C13" s="5" t="str">
        <v>佐世保重工業株式会社</v>
      </c>
      <c r="D13" s="5" t="str">
        <v>佐世保市立神町１番地</v>
      </c>
      <c r="E13" s="7">
        <v>31</v>
      </c>
      <c r="F13" s="5" t="str">
        <v>艦艇・商船修繕、機械の製造</v>
      </c>
      <c r="G13" s="7" t="str">
        <v>R5～R7</v>
      </c>
      <c r="H13" s="25">
        <v>10293</v>
      </c>
      <c r="I13" s="25" t="str">
        <v>-</v>
      </c>
      <c r="J13" s="23" t="str">
        <v>-</v>
      </c>
      <c r="K13" s="25">
        <v>11995</v>
      </c>
      <c r="L13" s="9">
        <v>-0.16535509569610407</v>
      </c>
      <c r="M13" s="105">
        <v>12.5</v>
      </c>
      <c r="N13" s="105">
        <v>12.1</v>
      </c>
      <c r="O13" s="23">
        <v>3.2000000000000028E-2</v>
      </c>
      <c r="P13" s="28">
        <v>12.6</v>
      </c>
      <c r="Q13" s="23">
        <v>-8.0000000000000071E-3</v>
      </c>
      <c r="R13" s="5" t="str">
        <v>・不要時、不要箇所の照明消灯の厳守
・空調（冷暖房）の温度管理及び運転時間厳守
・旧型設備の省エネ機器への更新（空調、その他）</v>
      </c>
      <c r="S13" s="101"/>
      <c r="T13" s="102"/>
    </row>
    <row r="14" spans="1:26" ht="84.75" customHeight="1" x14ac:dyDescent="0.15">
      <c r="A14" s="96" t="str">
        <v>未達成</v>
      </c>
      <c r="B14" s="176">
        <v>54</v>
      </c>
      <c r="C14" s="5" t="str">
        <v>信越石英株式会社　佐世保工場</v>
      </c>
      <c r="D14" s="5" t="str">
        <v>佐世保市三川内新町1-1</v>
      </c>
      <c r="E14" s="7">
        <v>21</v>
      </c>
      <c r="F14" s="5" t="str">
        <v>石英ｶﾞﾗｽの製造</v>
      </c>
      <c r="G14" s="7" t="str">
        <v>R4～R6</v>
      </c>
      <c r="H14" s="25">
        <v>6355</v>
      </c>
      <c r="I14" s="25">
        <v>6291</v>
      </c>
      <c r="J14" s="23">
        <v>1.0070810385523266E-2</v>
      </c>
      <c r="K14" s="25">
        <v>8043</v>
      </c>
      <c r="L14" s="9">
        <v>-0.26561762391817467</v>
      </c>
      <c r="M14" s="22" t="str">
        <v>-</v>
      </c>
      <c r="N14" s="22" t="str">
        <v>-</v>
      </c>
      <c r="O14" s="23" t="str">
        <v>-</v>
      </c>
      <c r="P14" s="13" t="str">
        <v>-</v>
      </c>
      <c r="Q14" s="23" t="str">
        <v>-</v>
      </c>
      <c r="R14" s="5" t="str">
        <v>①室内冷暖房管理
②照明器具更新（LED化）
③製造方法最適化による使用電力削減</v>
      </c>
      <c r="S14" s="101"/>
      <c r="T14" s="102"/>
    </row>
    <row r="15" spans="1:26" ht="48" customHeight="1" x14ac:dyDescent="0.15">
      <c r="A15" s="96" t="str">
        <v>未達成</v>
      </c>
      <c r="B15" s="176">
        <v>56</v>
      </c>
      <c r="C15" s="5" t="str">
        <v>ソニーセミコンダクタマニュファクチャリング株式会社　長崎テクノロジーセンター</v>
      </c>
      <c r="D15" s="5" t="str">
        <v>熊本県菊池郡菊陽町大字原水4000番地1</v>
      </c>
      <c r="E15" s="7">
        <v>28</v>
      </c>
      <c r="F15" s="5" t="str">
        <v>半導体の製造</v>
      </c>
      <c r="G15" s="7" t="str">
        <v>R5～R7</v>
      </c>
      <c r="H15" s="25" t="str">
        <v>-</v>
      </c>
      <c r="I15" s="25" t="str">
        <v>-</v>
      </c>
      <c r="J15" s="23" t="str">
        <v>-</v>
      </c>
      <c r="K15" s="25" t="str">
        <v>-</v>
      </c>
      <c r="L15" s="9" t="str">
        <v>-</v>
      </c>
      <c r="M15" s="105">
        <v>2.6499999999999999E-2</v>
      </c>
      <c r="N15" s="105">
        <v>2.5700000000000001E-2</v>
      </c>
      <c r="O15" s="23">
        <v>3.0188679245283012E-2</v>
      </c>
      <c r="P15" s="28">
        <v>2.7400000000000001E-2</v>
      </c>
      <c r="Q15" s="23">
        <v>-3.3962264150943389E-2</v>
      </c>
      <c r="R15" s="5" t="str">
        <v>別紙参照</v>
      </c>
      <c r="S15" s="101"/>
      <c r="T15" s="102"/>
    </row>
    <row r="16" spans="1:26" ht="93.75" customHeight="1" x14ac:dyDescent="0.15">
      <c r="A16" s="96" t="str">
        <v>総量目標達成</v>
      </c>
      <c r="B16" s="176">
        <v>58</v>
      </c>
      <c r="C16" s="249" t="str">
        <v>ダイヤソルト株式会社</v>
      </c>
      <c r="D16" s="5" t="str">
        <v>福岡県福岡市博多区下川端町3番1号　下川端再開発ビル11階</v>
      </c>
      <c r="E16" s="7">
        <v>16</v>
      </c>
      <c r="F16" s="5" t="str">
        <v>塩および化成品の製造</v>
      </c>
      <c r="G16" s="7" t="str">
        <v>R5～R7</v>
      </c>
      <c r="H16" s="25">
        <v>186814</v>
      </c>
      <c r="I16" s="25">
        <v>181209</v>
      </c>
      <c r="J16" s="23">
        <v>3.0003104692367777E-2</v>
      </c>
      <c r="K16" s="25">
        <v>168956</v>
      </c>
      <c r="L16" s="9">
        <v>9.5592407421285386E-2</v>
      </c>
      <c r="M16" s="105" t="str">
        <v>-</v>
      </c>
      <c r="N16" s="105" t="str">
        <v>-</v>
      </c>
      <c r="O16" s="23" t="str">
        <v>-</v>
      </c>
      <c r="P16" s="28" t="str">
        <v>-</v>
      </c>
      <c r="Q16" s="23" t="str">
        <v>-</v>
      </c>
      <c r="R16" s="5" t="str">
        <v>せんごう1号蒸発缶更新及び保温更新、石炭ボイラー主蒸気管の屋外配管に増し保温工法を施工(198.4ｔ-CO2/年削減)、空調機更新、イオン交換膜の電気透析槽1基分の更新、コンプレッサーをアンロード式からインバーター式に更新(2台)、ボイラー最適効率運転の実施</v>
      </c>
      <c r="S16" s="101"/>
      <c r="T16" s="102"/>
    </row>
    <row r="17" spans="1:26" ht="69" customHeight="1" x14ac:dyDescent="0.15">
      <c r="A17" s="96" t="str">
        <v>原単位目標達成</v>
      </c>
      <c r="B17" s="176">
        <v>59</v>
      </c>
      <c r="C17" s="248" t="str">
        <v>大陽日酸株式会社　諫早ガスセンター第1ガスセンター</v>
      </c>
      <c r="D17" s="5" t="str">
        <v>福岡市博多区博多駅前中央街１－１新幹線博多ビル５Ｆ</v>
      </c>
      <c r="E17" s="7">
        <v>16</v>
      </c>
      <c r="F17" s="5" t="str">
        <v>高圧ガスの製造、販売で全国展開</v>
      </c>
      <c r="G17" s="7" t="str">
        <v>R5～R7</v>
      </c>
      <c r="H17" s="25">
        <v>6166</v>
      </c>
      <c r="I17" s="25">
        <v>6166</v>
      </c>
      <c r="J17" s="23">
        <v>0</v>
      </c>
      <c r="K17" s="25">
        <v>6333</v>
      </c>
      <c r="L17" s="9">
        <v>-2.7084009082062988E-2</v>
      </c>
      <c r="M17" s="105">
        <v>2.04</v>
      </c>
      <c r="N17" s="105">
        <v>2.02</v>
      </c>
      <c r="O17" s="23">
        <v>9.8039215686274161E-3</v>
      </c>
      <c r="P17" s="28">
        <v>1.83</v>
      </c>
      <c r="Q17" s="23">
        <v>0.1029411764705882</v>
      </c>
      <c r="R17" s="5" t="str">
        <v>定期修繕による設備の性能維持
客先稼働率に応じた生産運転調整</v>
      </c>
      <c r="S17" s="101"/>
      <c r="T17" s="102"/>
      <c r="V17" s="24"/>
      <c r="W17" s="24"/>
      <c r="X17" s="24"/>
      <c r="Y17" s="24"/>
      <c r="Z17" s="24"/>
    </row>
    <row r="18" spans="1:26" ht="78" customHeight="1" x14ac:dyDescent="0.15">
      <c r="A18" s="96" t="str">
        <v>原単位目標達成</v>
      </c>
      <c r="B18" s="176">
        <v>60</v>
      </c>
      <c r="C18" s="248" t="str">
        <v>宝酒造株式会社　島原工場</v>
      </c>
      <c r="D18" s="5" t="str">
        <v>島原市弁天町2-7355</v>
      </c>
      <c r="E18" s="7">
        <v>10</v>
      </c>
      <c r="F18" s="5" t="str">
        <v>アルコール製造業</v>
      </c>
      <c r="G18" s="7" t="str">
        <v>R5～R7</v>
      </c>
      <c r="H18" s="25">
        <v>15840</v>
      </c>
      <c r="I18" s="25">
        <v>15365</v>
      </c>
      <c r="J18" s="23">
        <v>2.9987373737373701E-2</v>
      </c>
      <c r="K18" s="25">
        <v>12734</v>
      </c>
      <c r="L18" s="9">
        <v>0.19608585858585859</v>
      </c>
      <c r="M18" s="105">
        <v>401</v>
      </c>
      <c r="N18" s="105">
        <v>389</v>
      </c>
      <c r="O18" s="23">
        <v>2.9925187032418976E-2</v>
      </c>
      <c r="P18" s="28">
        <v>359</v>
      </c>
      <c r="Q18" s="23">
        <v>0.10473815461346636</v>
      </c>
      <c r="R18" s="5" t="str">
        <v>・A重油からLNGへ燃料を転換したことによるC02排出量の削減
・ボイラエコノマイザ高効率化への更新によるLNG使用量削減
・ボイラ給気温度上昇によるLNG使用量削
・蒸留塔からの排熱を利用した給水温度上昇によるLNG使用量削減</v>
      </c>
      <c r="S18" s="101"/>
      <c r="T18" s="102"/>
    </row>
    <row r="19" spans="1:26" ht="74.25" customHeight="1" x14ac:dyDescent="0.15">
      <c r="A19" s="96" t="str">
        <v>原単位目標達成</v>
      </c>
      <c r="B19" s="176">
        <v>61</v>
      </c>
      <c r="C19" s="248" t="str">
        <v>中興化成工業株式会社　F1松浦工場</v>
      </c>
      <c r="D19" s="5" t="str">
        <v>松浦市今福町北免1642番地12</v>
      </c>
      <c r="E19" s="7">
        <v>32</v>
      </c>
      <c r="F19" s="5" t="str">
        <v>フッ素樹脂加工メーカー</v>
      </c>
      <c r="G19" s="7" t="str">
        <v>R5～R7</v>
      </c>
      <c r="H19" s="25">
        <v>5167</v>
      </c>
      <c r="I19" s="25">
        <v>5115</v>
      </c>
      <c r="J19" s="23">
        <v>1.0063866847300207E-2</v>
      </c>
      <c r="K19" s="25">
        <v>4457</v>
      </c>
      <c r="L19" s="9">
        <v>0.13741048964582925</v>
      </c>
      <c r="M19" s="105">
        <v>3598</v>
      </c>
      <c r="N19" s="105">
        <v>3562</v>
      </c>
      <c r="O19" s="23">
        <v>1.0005558643690904E-2</v>
      </c>
      <c r="P19" s="28">
        <v>3210</v>
      </c>
      <c r="Q19" s="23">
        <v>0.10783768760422452</v>
      </c>
      <c r="R19" s="5" t="str">
        <v>高効率空調機への更新
・空調機運用時間、設定温度見直し
・省エネ型照明への更新</v>
      </c>
      <c r="S19" s="101"/>
      <c r="T19" s="102"/>
      <c r="U19" s="24"/>
      <c r="V19" s="24"/>
      <c r="W19" s="24"/>
      <c r="X19" s="24"/>
      <c r="Y19" s="24"/>
      <c r="Z19" s="24"/>
    </row>
    <row r="20" spans="1:26" ht="99.75" customHeight="1" x14ac:dyDescent="0.15">
      <c r="A20" s="96" t="str">
        <v>原単位目標達成</v>
      </c>
      <c r="B20" s="176">
        <v>63</v>
      </c>
      <c r="C20" s="248" t="str">
        <v>株式会社TMEIC　長崎営業所</v>
      </c>
      <c r="D20" s="5" t="str">
        <v>東京都中央区京橋三丁目1番1号東京スクエアガーデン</v>
      </c>
      <c r="E20" s="7">
        <v>29</v>
      </c>
      <c r="F20" s="5" t="str">
        <v>電器機械器具製造業 として展開</v>
      </c>
      <c r="G20" s="7" t="str">
        <v>R4～R7</v>
      </c>
      <c r="H20" s="25">
        <v>4653</v>
      </c>
      <c r="I20" s="25">
        <v>5832</v>
      </c>
      <c r="J20" s="23">
        <v>-0.25338491295938104</v>
      </c>
      <c r="K20" s="25">
        <v>4117</v>
      </c>
      <c r="L20" s="9">
        <v>0.11519449817322158</v>
      </c>
      <c r="M20" s="105">
        <v>20.8</v>
      </c>
      <c r="N20" s="105">
        <v>20.399999999999999</v>
      </c>
      <c r="O20" s="23">
        <v>1.9230769230769384E-2</v>
      </c>
      <c r="P20" s="28">
        <v>14.1</v>
      </c>
      <c r="Q20" s="23">
        <v>0.32211538461538469</v>
      </c>
      <c r="R20" s="5" t="str">
        <v>1.工場照明のLED化、空調機の更新、乾燥炉の熱交換機更新(4台)
2.コンプレッサーの稼動管理(日常稼動台数削減、休日・連体稼動台数管理、他)
3.照明、OA機器、空調の管理強化/工場設備機械の管理強化
4.省エネパトロール実施による無駄排除及び省エネ意識の高揚</v>
      </c>
      <c r="S20" s="101"/>
      <c r="T20" s="102"/>
    </row>
    <row r="21" spans="1:26" ht="77.25" customHeight="1" x14ac:dyDescent="0.15">
      <c r="A21" s="96" t="str">
        <v>総量目標達成</v>
      </c>
      <c r="B21" s="176">
        <v>66</v>
      </c>
      <c r="C21" s="249" t="str">
        <v>長崎油飼工業株式会社</v>
      </c>
      <c r="D21" s="5" t="str">
        <v>諫早市下大渡野町2041-1</v>
      </c>
      <c r="E21" s="7">
        <v>10</v>
      </c>
      <c r="F21" s="5" t="str">
        <v>飼肥料製造業・産業廃棄物処分業</v>
      </c>
      <c r="G21" s="7" t="str">
        <v>R5～R9</v>
      </c>
      <c r="H21" s="25">
        <v>8768</v>
      </c>
      <c r="I21" s="25">
        <v>8448</v>
      </c>
      <c r="J21" s="23">
        <v>3.6496350364963459E-2</v>
      </c>
      <c r="K21" s="25">
        <v>2814</v>
      </c>
      <c r="L21" s="9">
        <v>0.6790602189781022</v>
      </c>
      <c r="M21" s="105">
        <v>3038</v>
      </c>
      <c r="N21" s="105">
        <v>2801</v>
      </c>
      <c r="O21" s="23">
        <v>7.8011849901250874E-2</v>
      </c>
      <c r="P21" s="28">
        <v>2029</v>
      </c>
      <c r="Q21" s="23">
        <v>0.33212639894667539</v>
      </c>
      <c r="R21" s="5" t="str">
        <v>ボイラ空気比の管理、機器取扱いの教育</v>
      </c>
      <c r="S21" s="101"/>
      <c r="T21" s="102"/>
    </row>
    <row r="22" spans="1:26" ht="98.25" customHeight="1" x14ac:dyDescent="0.15">
      <c r="A22" s="96" t="str">
        <v>原単位目標達成</v>
      </c>
      <c r="B22" s="176">
        <v>67</v>
      </c>
      <c r="C22" s="248" t="str">
        <v>長崎キヤノン株式会社　</v>
      </c>
      <c r="D22" s="5" t="str">
        <v>東彼杵郡波佐見町折敷瀬郷９２５番地１</v>
      </c>
      <c r="E22" s="7">
        <v>32</v>
      </c>
      <c r="F22" s="5" t="str">
        <v>デジタルカメラ製造業</v>
      </c>
      <c r="G22" s="7" t="str">
        <v>R5～R7</v>
      </c>
      <c r="H22" s="25">
        <v>2551</v>
      </c>
      <c r="I22" s="25">
        <v>2474</v>
      </c>
      <c r="J22" s="23">
        <v>3.0184241473931839E-2</v>
      </c>
      <c r="K22" s="25">
        <v>2551</v>
      </c>
      <c r="L22" s="9">
        <v>0</v>
      </c>
      <c r="M22" s="105">
        <v>2.2499999999999999E-4</v>
      </c>
      <c r="N22" s="105">
        <v>2.1800000000000001E-4</v>
      </c>
      <c r="O22" s="23">
        <v>3.1111111111110978E-2</v>
      </c>
      <c r="P22" s="28">
        <v>1.9100000000000001E-4</v>
      </c>
      <c r="Q22" s="23">
        <v>0.15111111111111108</v>
      </c>
      <c r="R22" s="5" t="str">
        <v>・環境保証実行委員会年２回の開催（省エネ目標の達成及び達成状況の確認）
・GCM分科会（グリーンコストマネジメント）年４回開催（省エネ施策の立案及び達成状況の確認）
・日常エネルギー管理の徹底
（季節・気温に応じた設定変更、COPの高い装置への切り替え運転）
・エネルギー使用効率分析及び検証（エアー及び冷熱源）</v>
      </c>
      <c r="S22" s="101"/>
      <c r="T22" s="102"/>
    </row>
    <row r="23" spans="1:26" ht="69.75" customHeight="1" x14ac:dyDescent="0.15">
      <c r="A23" s="96" t="str">
        <v>原単位目標達成</v>
      </c>
      <c r="B23" s="176">
        <v>71</v>
      </c>
      <c r="C23" s="248" t="str">
        <v>日本遠洋旋網漁業協同組合</v>
      </c>
      <c r="D23" s="5" t="str">
        <v>福岡県福岡市中央区長浜３丁目１１－３　福岡市鮮魚市場会館９０１号</v>
      </c>
      <c r="E23" s="7">
        <v>10</v>
      </c>
      <c r="F23" s="5" t="str">
        <v>水産氷の製造販売・魚の冷凍、冷蔵保管</v>
      </c>
      <c r="G23" s="7" t="str">
        <v>R5～R7</v>
      </c>
      <c r="H23" s="25">
        <v>6157.1</v>
      </c>
      <c r="I23" s="25">
        <v>6015.4</v>
      </c>
      <c r="J23" s="23">
        <v>2.3014081304510325E-2</v>
      </c>
      <c r="K23" s="25">
        <v>5705.9</v>
      </c>
      <c r="L23" s="9">
        <v>7.3281252537720776E-2</v>
      </c>
      <c r="M23" s="105">
        <v>64.849999999999994</v>
      </c>
      <c r="N23" s="105">
        <v>63.37</v>
      </c>
      <c r="O23" s="23">
        <v>2.2821896684656839E-2</v>
      </c>
      <c r="P23" s="28">
        <v>54.25</v>
      </c>
      <c r="Q23" s="23">
        <v>0.16345412490362365</v>
      </c>
      <c r="R23" s="5" t="str">
        <v>別紙参照</v>
      </c>
      <c r="S23" s="101"/>
      <c r="T23" s="102"/>
    </row>
    <row r="24" spans="1:26" ht="109.5" customHeight="1" x14ac:dyDescent="0.15">
      <c r="A24" s="96" t="str">
        <v>未達成</v>
      </c>
      <c r="B24" s="176">
        <v>73</v>
      </c>
      <c r="C24" s="5" t="str">
        <v>日本ハム株式会社　諫早プラント</v>
      </c>
      <c r="D24" s="5" t="str">
        <v>大阪府大阪市北区梅田２－４－９</v>
      </c>
      <c r="E24" s="7">
        <v>9</v>
      </c>
      <c r="F24" s="5" t="str">
        <v>食品加工品製造工場 として事業を展開</v>
      </c>
      <c r="G24" s="7" t="str">
        <v>R5～R7</v>
      </c>
      <c r="H24" s="25">
        <v>14096</v>
      </c>
      <c r="I24" s="25" t="str">
        <v>-</v>
      </c>
      <c r="J24" s="23" t="str">
        <v>-</v>
      </c>
      <c r="K24" s="25">
        <v>15112</v>
      </c>
      <c r="L24" s="9">
        <v>-7.2077185017026091E-2</v>
      </c>
      <c r="M24" s="105">
        <v>483.5</v>
      </c>
      <c r="N24" s="105">
        <v>478.7</v>
      </c>
      <c r="O24" s="23">
        <v>9.9276111685625557E-3</v>
      </c>
      <c r="P24" s="28">
        <v>577</v>
      </c>
      <c r="Q24" s="23">
        <v>-0.19338159255429166</v>
      </c>
      <c r="R24" s="5" t="str">
        <v>①冷凍冷蔵設備の更新
②空調設備の更新
③照明設備の高効率機器(LED)への更新
④殺菌機更新による高効率化
⑤余剰ライン・設備の整理による燃料使用量の削減
⑥生産計画の見直しによるエネルギー消費の効率化</v>
      </c>
      <c r="S24" s="101"/>
      <c r="T24" s="102"/>
    </row>
    <row r="25" spans="1:26" ht="48" customHeight="1" x14ac:dyDescent="0.15">
      <c r="A25" s="96" t="str">
        <v>総量目標達成</v>
      </c>
      <c r="B25" s="176">
        <v>74</v>
      </c>
      <c r="C25" s="249" t="str">
        <v>日本ハムファクトリー株式会社　長崎工場</v>
      </c>
      <c r="D25" s="5" t="str">
        <v>東彼杵郡川棚町百津郷39番地</v>
      </c>
      <c r="E25" s="7">
        <v>9</v>
      </c>
      <c r="F25" s="5" t="str">
        <v>ハム・ソーセージ製造</v>
      </c>
      <c r="G25" s="7" t="str">
        <v>R4～R6</v>
      </c>
      <c r="H25" s="25">
        <v>4</v>
      </c>
      <c r="I25" s="25">
        <v>3.4409999999999998</v>
      </c>
      <c r="J25" s="23">
        <v>0.13975000000000004</v>
      </c>
      <c r="K25" s="25">
        <v>3</v>
      </c>
      <c r="L25" s="9">
        <v>0.25</v>
      </c>
      <c r="M25" s="105">
        <v>1</v>
      </c>
      <c r="N25" s="105">
        <v>1</v>
      </c>
      <c r="O25" s="23">
        <v>0</v>
      </c>
      <c r="P25" s="28">
        <v>1</v>
      </c>
      <c r="Q25" s="23">
        <v>0</v>
      </c>
      <c r="R25" s="5" t="str">
        <v>夏場の室外機への散水実施による危機への負荷軽減
ISO14001活動による環境負荷軽減活動の推進</v>
      </c>
      <c r="S25" s="101"/>
      <c r="T25" s="102"/>
    </row>
    <row r="26" spans="1:26" ht="62.25" customHeight="1" x14ac:dyDescent="0.15">
      <c r="A26" s="96" t="str">
        <v>未達成</v>
      </c>
      <c r="B26" s="176">
        <v>75</v>
      </c>
      <c r="C26" s="5" t="str">
        <v>日本フードパッカー株式会社</v>
      </c>
      <c r="D26" s="5" t="str">
        <v>青森県上北郡おいらせ町松原二丁目132-35</v>
      </c>
      <c r="E26" s="7">
        <v>9</v>
      </c>
      <c r="F26" s="5" t="str">
        <v>食肉処理を長崎県内では2工場で展開</v>
      </c>
      <c r="G26" s="7" t="str">
        <v>R5～R7</v>
      </c>
      <c r="H26" s="25">
        <v>3818</v>
      </c>
      <c r="I26" s="25">
        <v>3703</v>
      </c>
      <c r="J26" s="23">
        <v>3.0120481927710885E-2</v>
      </c>
      <c r="K26" s="25">
        <v>4632</v>
      </c>
      <c r="L26" s="9">
        <v>-0.21320062860136191</v>
      </c>
      <c r="M26" s="22">
        <v>95.7</v>
      </c>
      <c r="N26" s="22">
        <v>92.8</v>
      </c>
      <c r="O26" s="23">
        <v>3.0303030303030387E-2</v>
      </c>
      <c r="P26" s="13">
        <v>109.1</v>
      </c>
      <c r="Q26" s="23">
        <v>-0.14002089864158829</v>
      </c>
      <c r="R26" s="5" t="str">
        <v xml:space="preserve">・CO²フリー電力（非化石電力）への転換																			
・バケットリフト更新：軽油（化石エネルギー）からバッテリー式（非化石電力）への転換																			
・冷蔵庫用冷凍機や変圧器更新時に高効率機を選択（冷蔵庫15KW3台、11KW1台、変圧器4台875KVA）																			</v>
      </c>
      <c r="S26" s="101"/>
      <c r="T26" s="102"/>
      <c r="V26" s="24"/>
      <c r="W26" s="24"/>
      <c r="X26" s="24"/>
      <c r="Y26" s="24"/>
      <c r="Z26" s="24"/>
    </row>
    <row r="27" spans="1:26" ht="73.5" customHeight="1" x14ac:dyDescent="0.15">
      <c r="A27" s="96" t="str">
        <v>総量目標達成</v>
      </c>
      <c r="B27" s="176">
        <v>80</v>
      </c>
      <c r="C27" s="249" t="str">
        <v>プラスナイロン株式会社</v>
      </c>
      <c r="D27" s="5" t="str">
        <v>島原市有明町大三東戊７６１</v>
      </c>
      <c r="E27" s="7">
        <v>11</v>
      </c>
      <c r="F27" s="5" t="str">
        <v>ストッキング製造・販売</v>
      </c>
      <c r="G27" s="7" t="str">
        <v>R5～R7</v>
      </c>
      <c r="H27" s="25">
        <v>4715.8999999999996</v>
      </c>
      <c r="I27" s="25">
        <v>4668.7</v>
      </c>
      <c r="J27" s="23">
        <v>1.0008693992663131E-2</v>
      </c>
      <c r="K27" s="25">
        <v>3027.2</v>
      </c>
      <c r="L27" s="9">
        <v>0.35808647341970778</v>
      </c>
      <c r="M27" s="105">
        <v>9.0969999999999995</v>
      </c>
      <c r="N27" s="105">
        <v>9.0060000000000002</v>
      </c>
      <c r="O27" s="23">
        <v>1.0003297790480259E-2</v>
      </c>
      <c r="P27" s="28">
        <v>10.961</v>
      </c>
      <c r="Q27" s="23">
        <v>-0.20490271518082892</v>
      </c>
      <c r="R27" s="5" t="str">
        <v>・昼休みの電燈消灯
・エアコン温度、運転の適性管理</v>
      </c>
      <c r="S27" s="101"/>
      <c r="T27" s="102"/>
    </row>
    <row r="28" spans="1:26" ht="73.5" customHeight="1" x14ac:dyDescent="0.15">
      <c r="A28" s="96" t="str">
        <v>原単位目標達成</v>
      </c>
      <c r="B28" s="176">
        <v>83</v>
      </c>
      <c r="C28" s="248" t="str">
        <v>三菱重工業株式会社　長崎造船所</v>
      </c>
      <c r="D28" s="5" t="str">
        <v>長崎市飽の浦町1-1</v>
      </c>
      <c r="E28" s="7">
        <v>31</v>
      </c>
      <c r="F28" s="5" t="str">
        <v>総合機器メーカとして県内 5事業所</v>
      </c>
      <c r="G28" s="7" t="str">
        <v>R5～R7</v>
      </c>
      <c r="H28" s="25" t="str">
        <v>-</v>
      </c>
      <c r="I28" s="25" t="str">
        <v>-</v>
      </c>
      <c r="J28" s="23" t="str">
        <v>-</v>
      </c>
      <c r="K28" s="25" t="str">
        <v>-</v>
      </c>
      <c r="L28" s="9" t="str">
        <v>-</v>
      </c>
      <c r="M28" s="105">
        <v>4.048</v>
      </c>
      <c r="N28" s="105">
        <v>3.927</v>
      </c>
      <c r="O28" s="23">
        <v>2.9891304347826053E-2</v>
      </c>
      <c r="P28" s="28">
        <v>3.911</v>
      </c>
      <c r="Q28" s="23">
        <v>3.3843873517786616E-2</v>
      </c>
      <c r="R28" s="5" t="str">
        <v>・老朽変圧器をトップランナー変圧器に更新
・冷暖房の温度設定の徹底(夏季:28℃、冬季:20℃)
・照明のLED化</v>
      </c>
      <c r="S28" s="101"/>
      <c r="T28" s="102"/>
    </row>
    <row r="29" spans="1:26" ht="77.25" customHeight="1" x14ac:dyDescent="0.15">
      <c r="A29" s="96" t="str">
        <v>原単位目標達成</v>
      </c>
      <c r="B29" s="176">
        <v>84</v>
      </c>
      <c r="C29" s="248" t="str">
        <v>三菱電機株式会社　伊丹製作所長崎工場</v>
      </c>
      <c r="D29" s="5" t="str">
        <v>西彼杵郡時津町浜田郷５１７－７</v>
      </c>
      <c r="E29" s="7">
        <v>29</v>
      </c>
      <c r="F29" s="5" t="str">
        <v>産業用の各種電気機械 を製造</v>
      </c>
      <c r="G29" s="7" t="str">
        <v>R5～R7</v>
      </c>
      <c r="H29" s="25">
        <v>3098</v>
      </c>
      <c r="I29" s="25">
        <v>3342</v>
      </c>
      <c r="J29" s="23">
        <v>-7.8760490639121938E-2</v>
      </c>
      <c r="K29" s="25">
        <v>2843</v>
      </c>
      <c r="L29" s="9">
        <v>8.2311168495803777E-2</v>
      </c>
      <c r="M29" s="105">
        <v>11.43</v>
      </c>
      <c r="N29" s="105">
        <v>11.09</v>
      </c>
      <c r="O29" s="23">
        <v>2.9746281714785661E-2</v>
      </c>
      <c r="P29" s="28">
        <v>10.29</v>
      </c>
      <c r="Q29" s="23">
        <v>9.9737532808399032E-2</v>
      </c>
      <c r="R29" s="5" t="str">
        <v>・空調機の一部更新と天丼照明器具の一部LED化更新を継続実施。
・待機電力の削減（パソコン未使用時のモニター画面電源OFF、休日・夜間における設備主電源の一部停止）
・省エネ巡視等の実施。
・供給電力の一部をC02フリー電力に切替（九州電力「C02削減プラン」）</v>
      </c>
      <c r="S29" s="101"/>
      <c r="T29" s="102"/>
    </row>
    <row r="30" spans="1:26" ht="72.75" customHeight="1" x14ac:dyDescent="0.15">
      <c r="A30" s="96" t="str">
        <v>未達成</v>
      </c>
      <c r="B30" s="176">
        <v>85</v>
      </c>
      <c r="C30" s="5" t="str">
        <v>三菱長崎機工株式会社</v>
      </c>
      <c r="D30" s="5" t="str">
        <v>長崎県長崎市深堀町一丁目2番地1</v>
      </c>
      <c r="E30" s="7">
        <v>32</v>
      </c>
      <c r="F30" s="5" t="str">
        <v>産業用機械設備の設計、製造</v>
      </c>
      <c r="G30" s="7" t="str">
        <v>R5～R7</v>
      </c>
      <c r="H30" s="25">
        <v>1774</v>
      </c>
      <c r="I30" s="25" t="str">
        <v>-</v>
      </c>
      <c r="J30" s="23" t="str">
        <v>-</v>
      </c>
      <c r="K30" s="25">
        <v>2686</v>
      </c>
      <c r="L30" s="9">
        <v>-0.51409244644870356</v>
      </c>
      <c r="M30" s="105">
        <v>75.599999999999994</v>
      </c>
      <c r="N30" s="105">
        <v>73.3</v>
      </c>
      <c r="O30" s="23">
        <v>3.0423280423280352E-2</v>
      </c>
      <c r="P30" s="28">
        <v>131.80000000000001</v>
      </c>
      <c r="Q30" s="23">
        <v>-0.74338624338624371</v>
      </c>
      <c r="R30" s="5" t="str">
        <v>1．工場内事務所等の蛍光灯全129器具をLED化した。
2．ショットブラスト場の天井水銀灯全6灯をLED化した。
3．全工場天井HID灯290灯のLED化に向け、情報収集のため代表的な箇所の天井灯4灯×２列をLED化した。</v>
      </c>
      <c r="S30" s="101"/>
      <c r="T30" s="102"/>
    </row>
    <row r="31" spans="1:26" ht="80.25" customHeight="1" x14ac:dyDescent="0.15">
      <c r="A31" s="96" t="str">
        <v>総量目標達成</v>
      </c>
      <c r="B31" s="176">
        <v>86</v>
      </c>
      <c r="C31" s="249" t="str">
        <v>メルコアドバンストデバイス株式会社</v>
      </c>
      <c r="D31" s="5" t="str">
        <v>諫早市高来町東平原970</v>
      </c>
      <c r="E31" s="7">
        <v>28</v>
      </c>
      <c r="F31" s="5" t="str">
        <v>半導体（光、高周波デバイス）製造業</v>
      </c>
      <c r="G31" s="7" t="str">
        <v>R5～R7</v>
      </c>
      <c r="H31" s="25">
        <v>2541</v>
      </c>
      <c r="I31" s="25">
        <v>0</v>
      </c>
      <c r="J31" s="23">
        <v>1</v>
      </c>
      <c r="K31" s="25">
        <v>0</v>
      </c>
      <c r="L31" s="9">
        <v>1</v>
      </c>
      <c r="M31" s="105" t="str">
        <v>-</v>
      </c>
      <c r="N31" s="105" t="str">
        <v>-</v>
      </c>
      <c r="O31" s="23" t="str">
        <v>-</v>
      </c>
      <c r="P31" s="28" t="str">
        <v>-</v>
      </c>
      <c r="Q31" s="23" t="str">
        <v>-</v>
      </c>
      <c r="R31" s="5" t="str">
        <v>24年度より九州電力より購入するすべての電力を非化石エネルギーとしました（再エネECO極）。これにより温室効果ガスの排出量がゼロとなりました。25年度も継続中です。</v>
      </c>
      <c r="S31" s="101"/>
      <c r="T31" s="102"/>
    </row>
    <row r="32" spans="1:26" ht="82.5" customHeight="1" x14ac:dyDescent="0.15">
      <c r="A32" s="96" t="str">
        <v>原単位目標達成</v>
      </c>
      <c r="B32" s="176">
        <v>89</v>
      </c>
      <c r="C32" s="248" t="str">
        <v>株式会社エフエフティ</v>
      </c>
      <c r="D32" s="5" t="str">
        <v>神奈川県横浜市西区高島2丁目19-12横浜スカイビル20階</v>
      </c>
      <c r="E32" s="7">
        <v>28</v>
      </c>
      <c r="F32" s="5" t="str">
        <v>半導体シリコンウェハーの研磨再生事業</v>
      </c>
      <c r="G32" s="7" t="str">
        <v>R5～R7</v>
      </c>
      <c r="H32" s="25" t="str">
        <v>-</v>
      </c>
      <c r="I32" s="25" t="str">
        <v>-</v>
      </c>
      <c r="J32" s="23" t="str">
        <v>-</v>
      </c>
      <c r="K32" s="25" t="str">
        <v>-</v>
      </c>
      <c r="L32" s="9" t="str">
        <v>-</v>
      </c>
      <c r="M32" s="105">
        <v>0.81699999999999995</v>
      </c>
      <c r="N32" s="105">
        <v>0.80900000000000005</v>
      </c>
      <c r="O32" s="23">
        <v>9.7919216646265017E-3</v>
      </c>
      <c r="P32" s="28">
        <v>0.115</v>
      </c>
      <c r="Q32" s="23">
        <v>0.85924112607099146</v>
      </c>
      <c r="R32" s="5" t="str">
        <v>生産数減により排出量の削減となった。</v>
      </c>
      <c r="S32" s="101"/>
      <c r="T32" s="102"/>
    </row>
    <row r="33" spans="1:26" ht="85.5" customHeight="1" x14ac:dyDescent="0.15">
      <c r="A33" s="96" t="str">
        <v>未達成</v>
      </c>
      <c r="B33" s="176">
        <v>94</v>
      </c>
      <c r="C33" s="5" t="str">
        <v>SAS株式会社</v>
      </c>
      <c r="D33" s="5" t="str">
        <v>長崎県松浦市調川町下免851番地11</v>
      </c>
      <c r="E33" s="7">
        <v>32</v>
      </c>
      <c r="F33" s="5" t="str">
        <v>自動車のエアバッグ用クッションの製造・販売</v>
      </c>
      <c r="G33" s="7" t="str">
        <v>R4～R6</v>
      </c>
      <c r="H33" s="25">
        <v>0</v>
      </c>
      <c r="I33" s="25">
        <v>0</v>
      </c>
      <c r="J33" s="23" t="e">
        <v>#DIV/0!</v>
      </c>
      <c r="K33" s="25">
        <v>0</v>
      </c>
      <c r="L33" s="9" t="e">
        <v>#DIV/0!</v>
      </c>
      <c r="M33" s="105">
        <v>1.4279999999999999</v>
      </c>
      <c r="N33" s="105">
        <v>1.385</v>
      </c>
      <c r="O33" s="23">
        <v>3.0112044817927175E-2</v>
      </c>
      <c r="P33" s="28">
        <v>1.6990000000000001</v>
      </c>
      <c r="Q33" s="23">
        <v>-0.18977591036414565</v>
      </c>
      <c r="R33" s="5" t="str">
        <v>不要なエアドライヤーの稼働停止（電力量削減）
不要なチリングユニットの稼働停止（電力量削減）
不使用エリアの照明設備の消灯（電力量削減）
工場内のエア配管及び蒸気配管の接続部の点検・補修（エネルギーロス削減）</v>
      </c>
      <c r="S33" s="101"/>
      <c r="T33" s="102"/>
    </row>
    <row r="34" spans="1:26" ht="48" customHeight="1" x14ac:dyDescent="0.15">
      <c r="A34" s="96" t="str">
        <v>原単位目標達成</v>
      </c>
      <c r="B34" s="176">
        <v>96</v>
      </c>
      <c r="C34" s="248" t="str">
        <v>長崎県漁業協同組合連合会</v>
      </c>
      <c r="D34" s="5" t="str">
        <v>長崎市五島町２番２７号</v>
      </c>
      <c r="E34" s="7">
        <v>9</v>
      </c>
      <c r="F34" s="5" t="str">
        <v>水産物の販売</v>
      </c>
      <c r="G34" s="7" t="str">
        <v>R5～R7</v>
      </c>
      <c r="H34" s="25">
        <v>2429</v>
      </c>
      <c r="I34" s="25">
        <v>2356</v>
      </c>
      <c r="J34" s="23">
        <v>3.0053519967064624E-2</v>
      </c>
      <c r="K34" s="25">
        <v>2973</v>
      </c>
      <c r="L34" s="9">
        <v>-0.22396047756278303</v>
      </c>
      <c r="M34" s="105">
        <v>2010</v>
      </c>
      <c r="N34" s="105">
        <v>1950</v>
      </c>
      <c r="O34" s="23">
        <v>2.9850746268656692E-2</v>
      </c>
      <c r="P34" s="28">
        <v>1574</v>
      </c>
      <c r="Q34" s="23">
        <v>0.21691542288557208</v>
      </c>
      <c r="R34" s="5" t="str">
        <v>・事務所の昼休みの消灯・空調設備の調整等
・デマンド装置の設置（一部の部署：冷凍工場等）によるピークシフトの実践
・夏季クールビズ、冬季ウォームビズの実施</v>
      </c>
      <c r="S34" s="101"/>
      <c r="T34" s="102"/>
      <c r="U34" s="24"/>
    </row>
    <row r="35" spans="1:26" ht="48" customHeight="1" x14ac:dyDescent="0.15">
      <c r="A35" s="96" t="str">
        <v>未達成</v>
      </c>
      <c r="B35" s="176">
        <v>97</v>
      </c>
      <c r="C35" s="5" t="str">
        <v>有田工業株式会社（めっき部門）</v>
      </c>
      <c r="D35" s="5" t="str">
        <v>諫早市貝津町 1769‐ 1</v>
      </c>
      <c r="E35" s="7">
        <v>24</v>
      </c>
      <c r="F35" s="5" t="str">
        <v>製造業</v>
      </c>
      <c r="G35" s="7" t="str">
        <v>R5～R7</v>
      </c>
      <c r="H35" s="25" t="str">
        <v>-</v>
      </c>
      <c r="I35" s="25" t="str">
        <v>-</v>
      </c>
      <c r="J35" s="23" t="str">
        <v>-</v>
      </c>
      <c r="K35" s="25">
        <v>2719.4</v>
      </c>
      <c r="L35" s="9" t="str">
        <v>-</v>
      </c>
      <c r="M35" s="105">
        <v>0.12609999999999999</v>
      </c>
      <c r="N35" s="105">
        <v>0.12239999999999999</v>
      </c>
      <c r="O35" s="23">
        <v>2.9341792228390173E-2</v>
      </c>
      <c r="P35" s="28">
        <v>0.1497</v>
      </c>
      <c r="Q35" s="23">
        <v>-0.18715305313243458</v>
      </c>
      <c r="R35" s="5" t="str">
        <v>生産設備運転管理改善
照明設備使用管理
空調機等運転管理</v>
      </c>
      <c r="S35" s="101"/>
      <c r="T35" s="102"/>
    </row>
    <row r="36" spans="1:26" ht="48" customHeight="1" x14ac:dyDescent="0.15">
      <c r="A36" s="96" t="str">
        <v>未達成</v>
      </c>
      <c r="B36" s="176">
        <v>97</v>
      </c>
      <c r="C36" s="5" t="str">
        <v>有田工業株式会社（塗装部門）</v>
      </c>
      <c r="D36" s="5" t="str">
        <v>諫早市貝津町 1769‐ 1</v>
      </c>
      <c r="E36" s="7">
        <v>24</v>
      </c>
      <c r="F36" s="5" t="str">
        <v>製造業</v>
      </c>
      <c r="G36" s="7" t="str">
        <v>R5～R7</v>
      </c>
      <c r="H36" s="25" t="str">
        <v>-</v>
      </c>
      <c r="I36" s="25" t="str">
        <v>-</v>
      </c>
      <c r="J36" s="23" t="str">
        <v>-</v>
      </c>
      <c r="K36" s="25">
        <v>314.3</v>
      </c>
      <c r="L36" s="9" t="str">
        <v>-</v>
      </c>
      <c r="M36" s="105">
        <v>3.5000000000000001E-3</v>
      </c>
      <c r="N36" s="105">
        <v>3.3999999999999998E-3</v>
      </c>
      <c r="O36" s="23">
        <v>2.8571428571428692E-2</v>
      </c>
      <c r="P36" s="28">
        <v>4.4000000000000003E-3</v>
      </c>
      <c r="Q36" s="23">
        <v>-0.25714285714285712</v>
      </c>
      <c r="R36" s="5" t="str">
        <v>生産設備運転管理改善
照明設備使用管理
空調機等運転管理</v>
      </c>
      <c r="S36" s="101"/>
      <c r="T36" s="102"/>
    </row>
    <row r="37" spans="1:26" ht="48" customHeight="1" x14ac:dyDescent="0.15">
      <c r="A37" s="96" t="str">
        <v>未達成</v>
      </c>
      <c r="B37" s="176">
        <v>100</v>
      </c>
      <c r="C37" s="5" t="str">
        <v>株式会社たらみ</v>
      </c>
      <c r="D37" s="5" t="str">
        <v>長崎市中里町２１７８番地</v>
      </c>
      <c r="E37" s="7">
        <v>9</v>
      </c>
      <c r="F37" s="5" t="str">
        <v>フルーツゼリーの製造</v>
      </c>
      <c r="G37" s="7" t="str">
        <v>R5～R7</v>
      </c>
      <c r="H37" s="25" t="str">
        <v>-</v>
      </c>
      <c r="I37" s="25" t="str">
        <v>-</v>
      </c>
      <c r="J37" s="23" t="str">
        <v>-</v>
      </c>
      <c r="K37" s="25" t="str">
        <v>-</v>
      </c>
      <c r="L37" s="9" t="str">
        <v>-</v>
      </c>
      <c r="M37" s="105">
        <v>31.63</v>
      </c>
      <c r="N37" s="105">
        <v>30.68</v>
      </c>
      <c r="O37" s="23">
        <v>3.0034777110338307E-2</v>
      </c>
      <c r="P37" s="28">
        <v>39.409999999999997</v>
      </c>
      <c r="Q37" s="23">
        <v>-0.24596901675624405</v>
      </c>
      <c r="R37" s="5" t="str">
        <v>作業場などの照明器具更新、人感センサーを追加
屋外蒸気配管保温材取付、冷凍機サイクリック制御導入
廃熱回収導入準備</v>
      </c>
      <c r="S37" s="101"/>
      <c r="T37" s="102"/>
      <c r="V37" s="24"/>
      <c r="W37" s="24"/>
      <c r="X37" s="24"/>
      <c r="Y37" s="24"/>
      <c r="Z37" s="24"/>
    </row>
    <row r="38" spans="1:26" ht="48" customHeight="1" x14ac:dyDescent="0.15">
      <c r="A38" s="96" t="str">
        <v>総量目標達成</v>
      </c>
      <c r="B38" s="176">
        <v>105</v>
      </c>
      <c r="C38" s="249" t="str">
        <v>赤木コーセイ株式会社</v>
      </c>
      <c r="D38" s="5" t="str">
        <v>平戸市田平町深月免110-5</v>
      </c>
      <c r="E38" s="7">
        <v>23</v>
      </c>
      <c r="F38" s="5" t="str">
        <v>四輪車・二輪車・産業機器のアルミ部品製造</v>
      </c>
      <c r="G38" s="7" t="str">
        <v>R6～R8</v>
      </c>
      <c r="H38" s="25">
        <v>3194</v>
      </c>
      <c r="I38" s="25">
        <v>3098.18</v>
      </c>
      <c r="J38" s="23">
        <v>3.0000000000000027E-2</v>
      </c>
      <c r="K38" s="25">
        <v>2748</v>
      </c>
      <c r="L38" s="9">
        <v>0.13963681903569192</v>
      </c>
      <c r="M38" s="105" t="str">
        <v>-</v>
      </c>
      <c r="N38" s="105" t="str">
        <v>-</v>
      </c>
      <c r="O38" s="23" t="str">
        <v>-</v>
      </c>
      <c r="P38" s="28" t="str">
        <v>-</v>
      </c>
      <c r="Q38" s="23" t="str">
        <v>-</v>
      </c>
      <c r="R38" s="5" t="str">
        <v>設備メンテナンスによるエネルギー使用量抑制の為の維持管理</v>
      </c>
      <c r="S38" s="101"/>
      <c r="T38" s="102"/>
    </row>
    <row r="39" spans="1:26" ht="48" customHeight="1" x14ac:dyDescent="0.15">
      <c r="A39" s="96" t="str">
        <v>原単位目標達成</v>
      </c>
      <c r="B39" s="176">
        <v>107</v>
      </c>
      <c r="C39" s="248" t="str">
        <v>株式会社ツジデン　大村事業所</v>
      </c>
      <c r="D39" s="5" t="str">
        <v>大村市雄ヶ原町1313-168</v>
      </c>
      <c r="E39" s="7">
        <v>32</v>
      </c>
      <c r="F39" s="5" t="str">
        <v>液晶フィルム研究・開発・製造</v>
      </c>
      <c r="G39" s="7" t="str">
        <v>R4～R6</v>
      </c>
      <c r="H39" s="25">
        <v>3551.2</v>
      </c>
      <c r="I39" s="25" t="str">
        <v>-</v>
      </c>
      <c r="J39" s="23" t="str">
        <v>-</v>
      </c>
      <c r="K39" s="25">
        <v>1251.3</v>
      </c>
      <c r="L39" s="9">
        <v>0.64764023428700157</v>
      </c>
      <c r="M39" s="105">
        <v>0.155</v>
      </c>
      <c r="N39" s="105">
        <v>0.15</v>
      </c>
      <c r="O39" s="23">
        <v>3.2258064516129115E-2</v>
      </c>
      <c r="P39" s="28">
        <v>5.45E-2</v>
      </c>
      <c r="Q39" s="23">
        <v>0.64838709677419359</v>
      </c>
      <c r="R39" s="5" t="str">
        <v>再エネ・CO2フリープランの変更（2023年度より変更し継続中）
・大村工場コンプレッサー更新</v>
      </c>
      <c r="S39" s="101"/>
      <c r="T39" s="102"/>
    </row>
    <row r="40" spans="1:26" ht="78.75" customHeight="1" x14ac:dyDescent="0.15">
      <c r="A40" s="96" t="str">
        <v>原単位目標達成</v>
      </c>
      <c r="B40" s="176">
        <v>108</v>
      </c>
      <c r="C40" s="248" t="str">
        <v>株式会社シーヴイテック九州</v>
      </c>
      <c r="D40" s="5" t="str">
        <v>佐世保市小佐々町黒石３３２番地１</v>
      </c>
      <c r="E40" s="7">
        <v>31</v>
      </c>
      <c r="F40" s="5" t="str">
        <v xml:space="preserve">自動車用無段変速機（CVT）の金属ベルトの製造・販売 </v>
      </c>
      <c r="G40" s="7" t="str">
        <v>R4～R6</v>
      </c>
      <c r="H40" s="25">
        <v>8158</v>
      </c>
      <c r="I40" s="25">
        <v>7913</v>
      </c>
      <c r="J40" s="23">
        <v>3.0031870556508911E-2</v>
      </c>
      <c r="K40" s="25">
        <v>7905</v>
      </c>
      <c r="L40" s="9">
        <v>3.101250306447656E-2</v>
      </c>
      <c r="M40" s="105">
        <v>4.5369999999999999</v>
      </c>
      <c r="N40" s="105">
        <v>4.4009999999999998</v>
      </c>
      <c r="O40" s="23">
        <v>2.9975754904121743E-2</v>
      </c>
      <c r="P40" s="28">
        <v>3.5270000000000001</v>
      </c>
      <c r="Q40" s="23">
        <v>0.22261406215560942</v>
      </c>
      <c r="R40" s="5" t="str">
        <v>1.省エネアイテムの実施によるエネルギー使用量低減▲344t-CO₂/年
2.省エネ委員会実施によるトップへのDRと省エネ実施フォロー
3.太陽光発電設備導入によるエネルギー使用量低減▲484t-CO₂/年</v>
      </c>
      <c r="S40" s="101"/>
      <c r="T40" s="102"/>
    </row>
    <row r="41" spans="1:26" ht="63" customHeight="1" x14ac:dyDescent="0.15">
      <c r="A41" s="174" t="str">
        <v>未達成</v>
      </c>
      <c r="B41" s="177">
        <v>113</v>
      </c>
      <c r="C41" s="5" t="str">
        <v>長崎ブロイラー産業株式会社</v>
      </c>
      <c r="D41" s="5" t="str">
        <v>諌早市栄田町21番22号</v>
      </c>
      <c r="E41" s="7">
        <v>9</v>
      </c>
      <c r="F41" s="5" t="str">
        <v>肉用鶏の処理・加工および鶏肉製品の販売</v>
      </c>
      <c r="G41" s="7" t="str">
        <v>R5～R7</v>
      </c>
      <c r="H41" s="25">
        <v>3617.4</v>
      </c>
      <c r="I41" s="25">
        <v>3500</v>
      </c>
      <c r="J41" s="23">
        <v>3.2454248908055483E-2</v>
      </c>
      <c r="K41" s="25">
        <v>4145</v>
      </c>
      <c r="L41" s="9">
        <v>-0.14585061093603136</v>
      </c>
      <c r="M41" s="105" t="str">
        <v>-</v>
      </c>
      <c r="N41" s="105" t="str">
        <v>-</v>
      </c>
      <c r="O41" s="23" t="str">
        <v>-</v>
      </c>
      <c r="P41" s="28" t="str">
        <v>-</v>
      </c>
      <c r="Q41" s="23" t="str">
        <v>-</v>
      </c>
      <c r="R41" s="5" t="str">
        <v>１．省エネ機器への更新（空調設備等）
２．「省エネ伴走支援」の活用継続
３．夏場の室外機等への散水による機器の負荷軽減
４．エネルギー管理規定等の更新</v>
      </c>
      <c r="S41" s="101"/>
      <c r="T41" s="102"/>
    </row>
    <row r="42" spans="1:26" ht="69.75" customHeight="1" x14ac:dyDescent="0.15">
      <c r="A42" s="174" t="str">
        <v>原単位目標達成</v>
      </c>
      <c r="B42" s="175">
        <v>114</v>
      </c>
      <c r="C42" s="184" t="str">
        <v>株式会社長崎中発</v>
      </c>
      <c r="D42" s="5" t="str">
        <v>長崎県大村市雄ケ原町147-48</v>
      </c>
      <c r="E42" s="7">
        <v>24</v>
      </c>
      <c r="F42" s="5" t="str">
        <v>自動車用ばねを製造しトヨタ、ダイハツ等に出荷</v>
      </c>
      <c r="G42" s="7" t="str">
        <v>R7～R8</v>
      </c>
      <c r="H42" s="25">
        <v>2467</v>
      </c>
      <c r="I42" s="25">
        <v>2394</v>
      </c>
      <c r="J42" s="23">
        <v>2.9590595865423563E-2</v>
      </c>
      <c r="K42" s="25">
        <v>3930</v>
      </c>
      <c r="L42" s="9">
        <v>-0.59302796919335221</v>
      </c>
      <c r="M42" s="105">
        <v>0.50460000000000005</v>
      </c>
      <c r="N42" s="105">
        <v>0.48959999999999998</v>
      </c>
      <c r="O42" s="23">
        <v>2.9726516052318797E-2</v>
      </c>
      <c r="P42" s="28">
        <v>0.3271</v>
      </c>
      <c r="Q42" s="23">
        <v>0.35176377328577102</v>
      </c>
      <c r="R42" s="26" t="str">
        <v>工場照明LED化
休日不要電源OFF
熱源設備保温
コンプレッサー更新</v>
      </c>
      <c r="S42" s="101"/>
      <c r="T42" s="102"/>
    </row>
    <row r="43" spans="1:26" ht="48" customHeight="1" x14ac:dyDescent="0.15">
      <c r="A43" s="96" t="str">
        <v>未達成</v>
      </c>
      <c r="B43" s="176">
        <v>115</v>
      </c>
      <c r="C43" s="5" t="str">
        <v>ＪＡ全農くみあい飼料株式会社</v>
      </c>
      <c r="D43" s="5" t="str">
        <v>長崎県佐世保市干尽町36番地</v>
      </c>
      <c r="E43" s="7">
        <v>10</v>
      </c>
      <c r="F43" s="5" t="str">
        <v>鶏・豚・牛　配合飼料製造</v>
      </c>
      <c r="G43" s="7" t="str">
        <v>R4～R6</v>
      </c>
      <c r="H43" s="25">
        <v>3793</v>
      </c>
      <c r="I43" s="25">
        <v>3679</v>
      </c>
      <c r="J43" s="23">
        <v>3.0055365146322122E-2</v>
      </c>
      <c r="K43" s="25">
        <v>3744</v>
      </c>
      <c r="L43" s="9">
        <v>1.2918534141840188E-2</v>
      </c>
      <c r="M43" s="105">
        <v>1.3599999999999999E-2</v>
      </c>
      <c r="N43" s="105">
        <v>1.32E-2</v>
      </c>
      <c r="O43" s="23">
        <v>2.9411764705882359E-2</v>
      </c>
      <c r="P43" s="28">
        <v>1.34E-2</v>
      </c>
      <c r="Q43" s="23">
        <v>1.4705882352941124E-2</v>
      </c>
      <c r="R43" s="5" t="str">
        <v>・製造工程搬送能力向上
・エア漏れ、蒸気漏れの早期補修
・製造加工条件改善</v>
      </c>
      <c r="S43" s="101"/>
      <c r="T43" s="102"/>
    </row>
    <row r="44" spans="1:26" ht="31.5" customHeight="1" x14ac:dyDescent="0.15">
      <c r="B44" s="204" t="s">
        <v>62</v>
      </c>
      <c r="C44" s="204"/>
      <c r="D44" s="204"/>
      <c r="E44" s="204"/>
      <c r="F44" s="204"/>
      <c r="G44" s="176"/>
      <c r="H44" s="15">
        <f>SUM(H3:H43)</f>
        <v>491733.60000000003</v>
      </c>
      <c r="I44" s="15">
        <f>SUM(I3:I43)</f>
        <v>429282.72100000002</v>
      </c>
      <c r="J44" s="104">
        <f>1-I44/H44</f>
        <v>0.12700144753175302</v>
      </c>
      <c r="K44" s="15">
        <f>SUM(K3:K43)</f>
        <v>503156.50000000006</v>
      </c>
      <c r="L44" s="104">
        <f>1-K44/H44</f>
        <v>-2.3229854539124517E-2</v>
      </c>
      <c r="M44" s="106"/>
      <c r="N44" s="106"/>
      <c r="O44" s="9"/>
      <c r="P44" s="31"/>
      <c r="Q44" s="10"/>
      <c r="R44" s="5"/>
    </row>
  </sheetData>
  <autoFilter ref="A1:R43" xr:uid="{00000000-0001-0000-0100-000000000000}">
    <filterColumn colId="7" showButton="0"/>
    <filterColumn colId="8" showButton="0"/>
    <filterColumn colId="9" showButton="0"/>
    <filterColumn colId="10" showButton="0"/>
    <filterColumn colId="12" showButton="0"/>
    <filterColumn colId="13" showButton="0"/>
    <filterColumn colId="14" showButton="0"/>
    <filterColumn colId="15" showButton="0"/>
  </autoFilter>
  <sortState xmlns:xlrd2="http://schemas.microsoft.com/office/spreadsheetml/2017/richdata2" ref="A23:Z43">
    <sortCondition ref="A29:A43"/>
    <sortCondition ref="E29:E43"/>
    <sortCondition ref="T29:T43"/>
  </sortState>
  <mergeCells count="10">
    <mergeCell ref="G1:G2"/>
    <mergeCell ref="H1:L1"/>
    <mergeCell ref="M1:Q1"/>
    <mergeCell ref="R1:R2"/>
    <mergeCell ref="B44:F44"/>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rowBreaks count="1" manualBreakCount="1">
    <brk id="18" max="2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theme="4" tint="0.79998168889431442"/>
    <pageSetUpPr fitToPage="1"/>
  </sheetPr>
  <dimension ref="A1:I21"/>
  <sheetViews>
    <sheetView zoomScale="80" zoomScaleNormal="80" workbookViewId="0"/>
  </sheetViews>
  <sheetFormatPr defaultRowHeight="13.5" x14ac:dyDescent="0.15"/>
  <cols>
    <col min="1" max="1" width="21.875" style="11" customWidth="1"/>
    <col min="2" max="7" width="11.625" style="11" customWidth="1"/>
    <col min="8" max="16384" width="9" style="11"/>
  </cols>
  <sheetData>
    <row r="1" spans="1:9" x14ac:dyDescent="0.15">
      <c r="I1" s="36" t="s">
        <v>63</v>
      </c>
    </row>
    <row r="2" spans="1:9" x14ac:dyDescent="0.15">
      <c r="A2" s="37" t="s">
        <v>143</v>
      </c>
    </row>
    <row r="4" spans="1:9" x14ac:dyDescent="0.15">
      <c r="A4" s="11" t="s">
        <v>98</v>
      </c>
      <c r="B4" s="11" t="s">
        <v>99</v>
      </c>
    </row>
    <row r="5" spans="1:9" x14ac:dyDescent="0.15">
      <c r="A5" s="11" t="s">
        <v>107</v>
      </c>
    </row>
    <row r="6" spans="1:9" s="21" customFormat="1" ht="15" customHeight="1" x14ac:dyDescent="0.15">
      <c r="A6" s="210"/>
      <c r="B6" s="38" t="s">
        <v>8</v>
      </c>
      <c r="C6" s="212" t="s">
        <v>9</v>
      </c>
      <c r="D6" s="213"/>
      <c r="E6" s="212" t="s">
        <v>65</v>
      </c>
      <c r="F6" s="213"/>
      <c r="G6" s="210" t="s">
        <v>67</v>
      </c>
    </row>
    <row r="7" spans="1:9" s="21" customFormat="1" ht="15" customHeight="1" x14ac:dyDescent="0.15">
      <c r="A7" s="211"/>
      <c r="B7" s="38" t="s">
        <v>146</v>
      </c>
      <c r="C7" s="38" t="s">
        <v>181</v>
      </c>
      <c r="D7" s="39" t="s">
        <v>64</v>
      </c>
      <c r="E7" s="38" t="s">
        <v>613</v>
      </c>
      <c r="F7" s="39" t="s">
        <v>66</v>
      </c>
      <c r="G7" s="211"/>
    </row>
    <row r="8" spans="1:9" ht="15" customHeight="1" x14ac:dyDescent="0.15">
      <c r="A8" s="77" t="s">
        <v>95</v>
      </c>
      <c r="B8" s="88">
        <v>0.71</v>
      </c>
      <c r="C8" s="92" t="s">
        <v>184</v>
      </c>
      <c r="D8" s="92" t="s">
        <v>184</v>
      </c>
      <c r="E8" s="88">
        <v>0.68</v>
      </c>
      <c r="F8" s="73">
        <f>+(B8-E8)/B8</f>
        <v>4.2253521126760445E-2</v>
      </c>
      <c r="G8" s="38" t="s">
        <v>100</v>
      </c>
    </row>
    <row r="9" spans="1:9" ht="15" customHeight="1" x14ac:dyDescent="0.15">
      <c r="A9" s="77" t="s">
        <v>96</v>
      </c>
      <c r="B9" s="88">
        <v>0.71</v>
      </c>
      <c r="C9" s="92" t="s">
        <v>184</v>
      </c>
      <c r="D9" s="92" t="s">
        <v>184</v>
      </c>
      <c r="E9" s="88">
        <v>0.68</v>
      </c>
      <c r="F9" s="73">
        <f>+(B9-E9)/B9</f>
        <v>4.2253521126760445E-2</v>
      </c>
      <c r="G9" s="38" t="s">
        <v>100</v>
      </c>
    </row>
    <row r="11" spans="1:9" x14ac:dyDescent="0.15">
      <c r="A11" s="11" t="s">
        <v>68</v>
      </c>
      <c r="B11" s="11" t="s">
        <v>97</v>
      </c>
    </row>
    <row r="12" spans="1:9" ht="8.4499999999999993" customHeight="1" x14ac:dyDescent="0.15"/>
    <row r="13" spans="1:9" x14ac:dyDescent="0.15">
      <c r="A13" s="210"/>
      <c r="B13" s="38" t="s">
        <v>8</v>
      </c>
      <c r="C13" s="212" t="s">
        <v>69</v>
      </c>
      <c r="D13" s="213"/>
      <c r="E13" s="212" t="s">
        <v>65</v>
      </c>
      <c r="F13" s="213"/>
      <c r="G13" s="67"/>
    </row>
    <row r="14" spans="1:9" s="21" customFormat="1" ht="15" customHeight="1" x14ac:dyDescent="0.15">
      <c r="A14" s="211"/>
      <c r="B14" s="38" t="s">
        <v>146</v>
      </c>
      <c r="C14" s="38" t="s">
        <v>181</v>
      </c>
      <c r="D14" s="39" t="s">
        <v>64</v>
      </c>
      <c r="E14" s="38" t="s">
        <v>613</v>
      </c>
      <c r="F14" s="39" t="s">
        <v>66</v>
      </c>
      <c r="G14" s="67"/>
    </row>
    <row r="15" spans="1:9" x14ac:dyDescent="0.15">
      <c r="A15" s="77" t="s">
        <v>95</v>
      </c>
      <c r="B15" s="48">
        <v>538157</v>
      </c>
      <c r="C15" s="48">
        <v>538157</v>
      </c>
      <c r="D15" s="93" t="s">
        <v>139</v>
      </c>
      <c r="E15" s="48">
        <v>534080</v>
      </c>
      <c r="F15" s="73">
        <f>+(B15-E15)/B15</f>
        <v>7.5758561163377976E-3</v>
      </c>
      <c r="G15" s="74"/>
    </row>
    <row r="16" spans="1:9" x14ac:dyDescent="0.15">
      <c r="A16" s="77" t="s">
        <v>96</v>
      </c>
      <c r="B16" s="48">
        <v>325298</v>
      </c>
      <c r="C16" s="48">
        <v>325298</v>
      </c>
      <c r="D16" s="93" t="s">
        <v>139</v>
      </c>
      <c r="E16" s="48">
        <v>298481</v>
      </c>
      <c r="F16" s="73">
        <f>+(B16-E16)/B16</f>
        <v>8.2438256613935529E-2</v>
      </c>
      <c r="G16" s="74"/>
    </row>
    <row r="17" spans="1:9" x14ac:dyDescent="0.15">
      <c r="A17" s="47" t="s">
        <v>106</v>
      </c>
      <c r="B17" s="48">
        <f>SUM(B15:B16)</f>
        <v>863455</v>
      </c>
      <c r="C17" s="48">
        <f>SUM(C15:C16)</f>
        <v>863455</v>
      </c>
      <c r="D17" s="94">
        <f>+(B17-C17)/B17</f>
        <v>0</v>
      </c>
      <c r="E17" s="48">
        <f>SUM(E15:E16)</f>
        <v>832561</v>
      </c>
      <c r="F17" s="73">
        <f>+(B17-E17)/B17</f>
        <v>3.5779513697876554E-2</v>
      </c>
      <c r="G17" s="75"/>
    </row>
    <row r="20" spans="1:9" x14ac:dyDescent="0.15">
      <c r="A20" s="217" t="s">
        <v>170</v>
      </c>
      <c r="B20" s="218"/>
      <c r="C20" s="218"/>
      <c r="D20" s="218"/>
      <c r="E20" s="218"/>
      <c r="F20" s="218"/>
      <c r="G20" s="218"/>
      <c r="H20" s="218"/>
      <c r="I20" s="219"/>
    </row>
    <row r="21" spans="1:9" ht="104.25" customHeight="1" x14ac:dyDescent="0.15">
      <c r="A21" s="214" t="s">
        <v>158</v>
      </c>
      <c r="B21" s="231"/>
      <c r="C21" s="231"/>
      <c r="D21" s="231"/>
      <c r="E21" s="231"/>
      <c r="F21" s="231"/>
      <c r="G21" s="231"/>
      <c r="H21" s="231"/>
      <c r="I21" s="232"/>
    </row>
  </sheetData>
  <mergeCells count="9">
    <mergeCell ref="A20:I20"/>
    <mergeCell ref="A21:I21"/>
    <mergeCell ref="A6:A7"/>
    <mergeCell ref="G6:G7"/>
    <mergeCell ref="A13:A14"/>
    <mergeCell ref="C6:D6"/>
    <mergeCell ref="E6:F6"/>
    <mergeCell ref="E13:F13"/>
    <mergeCell ref="C13:D13"/>
  </mergeCells>
  <phoneticPr fontId="3"/>
  <hyperlinks>
    <hyperlink ref="I1" location="一覧表!V14" display="戻る" xr:uid="{00000000-0004-0000-1100-000000000000}"/>
  </hyperlinks>
  <pageMargins left="0.70866141732283472" right="0.70866141732283472" top="0.74803149606299213" bottom="0.74803149606299213" header="0.31496062992125984" footer="0.31496062992125984"/>
  <pageSetup paperSize="9" scale="75" orientation="portrait" verticalDpi="0" r:id="rId1"/>
  <ignoredErrors>
    <ignoredError sqref="D17" 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4" tint="0.79998168889431442"/>
    <pageSetUpPr fitToPage="1"/>
  </sheetPr>
  <dimension ref="A1:C17"/>
  <sheetViews>
    <sheetView view="pageBreakPreview" zoomScale="80" zoomScaleNormal="110" zoomScaleSheetLayoutView="80" workbookViewId="0"/>
  </sheetViews>
  <sheetFormatPr defaultRowHeight="13.5" x14ac:dyDescent="0.15"/>
  <cols>
    <col min="1" max="1" width="23.75" style="11" customWidth="1"/>
    <col min="2" max="2" width="67.5" style="11" customWidth="1"/>
    <col min="3" max="16384" width="9" style="11"/>
  </cols>
  <sheetData>
    <row r="1" spans="1:3" x14ac:dyDescent="0.15">
      <c r="C1" s="36" t="s">
        <v>63</v>
      </c>
    </row>
    <row r="2" spans="1:3" x14ac:dyDescent="0.15">
      <c r="A2" s="37" t="s">
        <v>527</v>
      </c>
      <c r="C2" s="36"/>
    </row>
    <row r="3" spans="1:3" x14ac:dyDescent="0.15">
      <c r="C3" s="95"/>
    </row>
    <row r="4" spans="1:3" x14ac:dyDescent="0.15">
      <c r="B4" s="11" t="s">
        <v>140</v>
      </c>
    </row>
    <row r="5" spans="1:3" x14ac:dyDescent="0.15">
      <c r="A5" s="38" t="s">
        <v>169</v>
      </c>
      <c r="B5" s="38" t="s">
        <v>170</v>
      </c>
    </row>
    <row r="6" spans="1:3" ht="55.5" customHeight="1" x14ac:dyDescent="0.15">
      <c r="A6" s="44" t="s">
        <v>81</v>
      </c>
      <c r="B6" s="44" t="s">
        <v>154</v>
      </c>
    </row>
    <row r="7" spans="1:3" ht="55.5" customHeight="1" x14ac:dyDescent="0.15">
      <c r="A7" s="44" t="s">
        <v>82</v>
      </c>
      <c r="B7" s="44" t="s">
        <v>519</v>
      </c>
    </row>
    <row r="8" spans="1:3" ht="67.5" customHeight="1" x14ac:dyDescent="0.15">
      <c r="A8" s="44" t="s">
        <v>83</v>
      </c>
      <c r="B8" s="44" t="s">
        <v>520</v>
      </c>
    </row>
    <row r="9" spans="1:3" ht="54.75" customHeight="1" x14ac:dyDescent="0.15">
      <c r="A9" s="44" t="s">
        <v>84</v>
      </c>
      <c r="B9" s="44" t="s">
        <v>185</v>
      </c>
    </row>
    <row r="10" spans="1:3" ht="54.75" customHeight="1" x14ac:dyDescent="0.15">
      <c r="A10" s="44" t="s">
        <v>85</v>
      </c>
      <c r="B10" s="44" t="s">
        <v>521</v>
      </c>
    </row>
    <row r="11" spans="1:3" ht="54.75" customHeight="1" x14ac:dyDescent="0.15">
      <c r="A11" s="44" t="s">
        <v>86</v>
      </c>
      <c r="B11" s="44" t="s">
        <v>522</v>
      </c>
    </row>
    <row r="12" spans="1:3" ht="54.75" customHeight="1" x14ac:dyDescent="0.15">
      <c r="A12" s="44" t="s">
        <v>87</v>
      </c>
      <c r="B12" s="44" t="s">
        <v>523</v>
      </c>
    </row>
    <row r="13" spans="1:3" ht="54.75" customHeight="1" x14ac:dyDescent="0.15">
      <c r="A13" s="44" t="s">
        <v>88</v>
      </c>
      <c r="B13" s="44" t="s">
        <v>524</v>
      </c>
    </row>
    <row r="14" spans="1:3" ht="54.75" customHeight="1" x14ac:dyDescent="0.15">
      <c r="A14" s="44" t="s">
        <v>89</v>
      </c>
      <c r="B14" s="44" t="s">
        <v>152</v>
      </c>
    </row>
    <row r="15" spans="1:3" ht="54.75" customHeight="1" x14ac:dyDescent="0.15">
      <c r="A15" s="44" t="s">
        <v>90</v>
      </c>
      <c r="B15" s="44" t="s">
        <v>525</v>
      </c>
    </row>
    <row r="16" spans="1:3" ht="54.75" customHeight="1" x14ac:dyDescent="0.15">
      <c r="A16" s="44" t="s">
        <v>91</v>
      </c>
      <c r="B16" s="44" t="s">
        <v>153</v>
      </c>
    </row>
    <row r="17" spans="1:2" ht="54.75" customHeight="1" x14ac:dyDescent="0.15">
      <c r="A17" s="44" t="s">
        <v>92</v>
      </c>
      <c r="B17" s="44" t="s">
        <v>526</v>
      </c>
    </row>
  </sheetData>
  <phoneticPr fontId="3"/>
  <hyperlinks>
    <hyperlink ref="C1" location="一覧表!V97" display="戻る" xr:uid="{00000000-0004-0000-1500-000000000000}"/>
  </hyperlinks>
  <printOptions horizontalCentered="1"/>
  <pageMargins left="0.74803149606299213" right="0.74803149606299213" top="0.74803149606299213" bottom="0.51181102362204722" header="0.51181102362204722" footer="0.31496062992125984"/>
  <pageSetup paperSize="9" scale="87"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4" tint="0.79998168889431442"/>
    <pageSetUpPr fitToPage="1"/>
  </sheetPr>
  <dimension ref="A1:H28"/>
  <sheetViews>
    <sheetView zoomScale="80" zoomScaleNormal="80" workbookViewId="0"/>
  </sheetViews>
  <sheetFormatPr defaultRowHeight="13.5" x14ac:dyDescent="0.15"/>
  <cols>
    <col min="1" max="1" width="21.75" style="11" customWidth="1"/>
    <col min="2" max="6" width="11.125" style="11" customWidth="1"/>
    <col min="7" max="7" width="21.875" style="11" customWidth="1"/>
    <col min="8" max="16384" width="9" style="11"/>
  </cols>
  <sheetData>
    <row r="1" spans="1:8" x14ac:dyDescent="0.15">
      <c r="H1" s="36" t="s">
        <v>63</v>
      </c>
    </row>
    <row r="2" spans="1:8" x14ac:dyDescent="0.15">
      <c r="A2" s="37" t="s">
        <v>77</v>
      </c>
      <c r="E2" s="11" t="s">
        <v>111</v>
      </c>
    </row>
    <row r="4" spans="1:8" s="21" customFormat="1" x14ac:dyDescent="0.15">
      <c r="A4" s="210"/>
      <c r="B4" s="38" t="s">
        <v>8</v>
      </c>
      <c r="C4" s="212" t="s">
        <v>9</v>
      </c>
      <c r="D4" s="213"/>
      <c r="E4" s="212" t="s">
        <v>65</v>
      </c>
      <c r="F4" s="213"/>
      <c r="G4" s="236" t="s">
        <v>67</v>
      </c>
    </row>
    <row r="5" spans="1:8" s="21" customFormat="1" x14ac:dyDescent="0.15">
      <c r="A5" s="211"/>
      <c r="B5" s="38" t="s">
        <v>147</v>
      </c>
      <c r="C5" s="38" t="s">
        <v>607</v>
      </c>
      <c r="D5" s="39" t="s">
        <v>64</v>
      </c>
      <c r="E5" s="38" t="s">
        <v>608</v>
      </c>
      <c r="F5" s="39" t="s">
        <v>66</v>
      </c>
      <c r="G5" s="237"/>
    </row>
    <row r="6" spans="1:8" x14ac:dyDescent="0.15">
      <c r="A6" s="76" t="s">
        <v>186</v>
      </c>
      <c r="B6" s="88">
        <v>19.809999999999999</v>
      </c>
      <c r="C6" s="88">
        <v>18.809999999999999</v>
      </c>
      <c r="D6" s="73">
        <f t="shared" ref="D6:D11" si="0">(B6-C6)/B6</f>
        <v>5.047955577990914E-2</v>
      </c>
      <c r="E6" s="88">
        <v>10.74</v>
      </c>
      <c r="F6" s="73">
        <f t="shared" ref="F6" si="1">-(E6-B6)/B6</f>
        <v>0.45784957092377582</v>
      </c>
      <c r="G6" s="38" t="s">
        <v>78</v>
      </c>
    </row>
    <row r="7" spans="1:8" x14ac:dyDescent="0.15">
      <c r="A7" s="76" t="s">
        <v>112</v>
      </c>
      <c r="B7" s="88">
        <v>12.39</v>
      </c>
      <c r="C7" s="88">
        <v>12.26</v>
      </c>
      <c r="D7" s="73">
        <f t="shared" si="0"/>
        <v>1.0492332526230894E-2</v>
      </c>
      <c r="E7" s="88">
        <v>15.23</v>
      </c>
      <c r="F7" s="73">
        <f t="shared" ref="F7" si="2">-(E7-B7)/B7</f>
        <v>-0.22921711057304275</v>
      </c>
      <c r="G7" s="38" t="s">
        <v>78</v>
      </c>
    </row>
    <row r="8" spans="1:8" x14ac:dyDescent="0.15">
      <c r="A8" s="76" t="s">
        <v>113</v>
      </c>
      <c r="B8" s="88">
        <v>17.23</v>
      </c>
      <c r="C8" s="88">
        <v>17.05</v>
      </c>
      <c r="D8" s="73">
        <f t="shared" ref="D8" si="3">(B8-C8)/B8</f>
        <v>1.0446894950667423E-2</v>
      </c>
      <c r="E8" s="88">
        <v>10.49</v>
      </c>
      <c r="F8" s="73">
        <f t="shared" ref="F8" si="4">-(E8-B8)/B8</f>
        <v>0.39117817759721418</v>
      </c>
      <c r="G8" s="38" t="s">
        <v>78</v>
      </c>
    </row>
    <row r="9" spans="1:8" x14ac:dyDescent="0.15">
      <c r="A9" s="76" t="s">
        <v>79</v>
      </c>
      <c r="B9" s="88">
        <v>15.02</v>
      </c>
      <c r="C9" s="88">
        <v>14.86</v>
      </c>
      <c r="D9" s="73">
        <f t="shared" ref="D9" si="5">(B9-C9)/B9</f>
        <v>1.0652463382157133E-2</v>
      </c>
      <c r="E9" s="88">
        <v>17.62</v>
      </c>
      <c r="F9" s="73">
        <f t="shared" ref="F9" si="6">-(E9-B9)/B9</f>
        <v>-0.17310252996005338</v>
      </c>
      <c r="G9" s="38" t="s">
        <v>78</v>
      </c>
    </row>
    <row r="10" spans="1:8" x14ac:dyDescent="0.15">
      <c r="A10" s="76" t="s">
        <v>115</v>
      </c>
      <c r="B10" s="88">
        <v>0.4</v>
      </c>
      <c r="C10" s="88">
        <v>0.39</v>
      </c>
      <c r="D10" s="73">
        <f t="shared" ref="D10" si="7">(B10-C10)/B10</f>
        <v>2.5000000000000022E-2</v>
      </c>
      <c r="E10" s="88">
        <v>0.17</v>
      </c>
      <c r="F10" s="73">
        <f t="shared" ref="F10" si="8">-(E10-B10)/B10</f>
        <v>0.57499999999999996</v>
      </c>
      <c r="G10" s="38" t="s">
        <v>78</v>
      </c>
    </row>
    <row r="11" spans="1:8" x14ac:dyDescent="0.15">
      <c r="A11" s="47" t="s">
        <v>114</v>
      </c>
      <c r="B11" s="77">
        <f>SUM(B6:B10)</f>
        <v>64.850000000000009</v>
      </c>
      <c r="C11" s="88">
        <f>SUM(C6:C10)</f>
        <v>63.370000000000005</v>
      </c>
      <c r="D11" s="73">
        <f t="shared" si="0"/>
        <v>2.2821896684656957E-2</v>
      </c>
      <c r="E11" s="88">
        <f>SUM(E6:E10)</f>
        <v>54.25</v>
      </c>
      <c r="F11" s="73">
        <f>-(E11-B11)/B11</f>
        <v>0.16345412490362385</v>
      </c>
      <c r="G11" s="38" t="s">
        <v>78</v>
      </c>
    </row>
    <row r="12" spans="1:8" x14ac:dyDescent="0.15">
      <c r="B12" s="75" t="s">
        <v>136</v>
      </c>
    </row>
    <row r="14" spans="1:8" x14ac:dyDescent="0.15">
      <c r="A14" s="11" t="s">
        <v>68</v>
      </c>
      <c r="B14" s="11" t="s">
        <v>110</v>
      </c>
    </row>
    <row r="16" spans="1:8" x14ac:dyDescent="0.15">
      <c r="A16" s="210"/>
      <c r="B16" s="38" t="s">
        <v>8</v>
      </c>
      <c r="C16" s="212" t="s">
        <v>69</v>
      </c>
      <c r="D16" s="213"/>
      <c r="E16" s="212" t="s">
        <v>65</v>
      </c>
      <c r="F16" s="213"/>
      <c r="G16" s="67"/>
    </row>
    <row r="17" spans="1:8" x14ac:dyDescent="0.15">
      <c r="A17" s="211"/>
      <c r="B17" s="149" t="s">
        <v>147</v>
      </c>
      <c r="C17" s="149" t="s">
        <v>607</v>
      </c>
      <c r="D17" s="148" t="s">
        <v>64</v>
      </c>
      <c r="E17" s="149" t="s">
        <v>608</v>
      </c>
      <c r="F17" s="148" t="s">
        <v>66</v>
      </c>
    </row>
    <row r="18" spans="1:8" x14ac:dyDescent="0.15">
      <c r="A18" s="76" t="s">
        <v>144</v>
      </c>
      <c r="B18" s="91">
        <v>1996.4</v>
      </c>
      <c r="C18" s="89">
        <v>1896.5</v>
      </c>
      <c r="D18" s="90">
        <f t="shared" ref="D18:D23" si="9">(B18-C18)/B18</f>
        <v>5.0040072129833746E-2</v>
      </c>
      <c r="E18" s="89">
        <v>1464.8</v>
      </c>
      <c r="F18" s="10">
        <f t="shared" ref="F18:F19" si="10">(B18-E18)/B18</f>
        <v>0.26627930274494094</v>
      </c>
    </row>
    <row r="19" spans="1:8" x14ac:dyDescent="0.15">
      <c r="A19" s="76" t="s">
        <v>112</v>
      </c>
      <c r="B19" s="91">
        <v>1144.0999999999999</v>
      </c>
      <c r="C19" s="89">
        <v>1132.5999999999999</v>
      </c>
      <c r="D19" s="90">
        <f t="shared" si="9"/>
        <v>1.0051568918800805E-2</v>
      </c>
      <c r="E19" s="89">
        <v>1717.7</v>
      </c>
      <c r="F19" s="10">
        <f t="shared" si="10"/>
        <v>-0.50135477668036021</v>
      </c>
      <c r="G19" s="74"/>
    </row>
    <row r="20" spans="1:8" x14ac:dyDescent="0.15">
      <c r="A20" s="76" t="s">
        <v>113</v>
      </c>
      <c r="B20" s="91">
        <v>2289.9</v>
      </c>
      <c r="C20" s="89">
        <v>2267</v>
      </c>
      <c r="D20" s="90">
        <f t="shared" ref="D20" si="11">(B20-C20)/B20</f>
        <v>1.0000436700292629E-2</v>
      </c>
      <c r="E20" s="89">
        <v>1624.5</v>
      </c>
      <c r="F20" s="10">
        <f t="shared" ref="F20" si="12">(B20-E20)/B20</f>
        <v>0.29058037468885106</v>
      </c>
      <c r="G20" s="74"/>
    </row>
    <row r="21" spans="1:8" x14ac:dyDescent="0.15">
      <c r="A21" s="76" t="s">
        <v>79</v>
      </c>
      <c r="B21" s="91">
        <v>553.70000000000005</v>
      </c>
      <c r="C21" s="89">
        <v>548.1</v>
      </c>
      <c r="D21" s="90">
        <f t="shared" ref="D21" si="13">(B21-C21)/B21</f>
        <v>1.0113780025284491E-2</v>
      </c>
      <c r="E21" s="89">
        <v>824.9</v>
      </c>
      <c r="F21" s="10">
        <f t="shared" ref="F21" si="14">(B21-E21)/B21</f>
        <v>-0.48979591836734676</v>
      </c>
      <c r="G21" s="74"/>
    </row>
    <row r="22" spans="1:8" x14ac:dyDescent="0.15">
      <c r="A22" s="76" t="s">
        <v>115</v>
      </c>
      <c r="B22" s="91">
        <v>173</v>
      </c>
      <c r="C22" s="89">
        <v>171.2</v>
      </c>
      <c r="D22" s="90">
        <f t="shared" ref="D22" si="15">(B22-C22)/B22</f>
        <v>1.0404624277456713E-2</v>
      </c>
      <c r="E22" s="89">
        <v>74</v>
      </c>
      <c r="F22" s="10">
        <f t="shared" ref="F22" si="16">(B22-E22)/B22</f>
        <v>0.5722543352601156</v>
      </c>
      <c r="G22" s="74"/>
    </row>
    <row r="23" spans="1:8" x14ac:dyDescent="0.15">
      <c r="A23" s="47" t="s">
        <v>62</v>
      </c>
      <c r="B23" s="91">
        <f>SUM(B18:B22)</f>
        <v>6157.0999999999995</v>
      </c>
      <c r="C23" s="89">
        <f>SUM(C18:C22)</f>
        <v>6015.4000000000005</v>
      </c>
      <c r="D23" s="90">
        <f t="shared" si="9"/>
        <v>2.3014081304510065E-2</v>
      </c>
      <c r="E23" s="89">
        <f>SUM(E18:E22)</f>
        <v>5705.9</v>
      </c>
      <c r="F23" s="10">
        <f>(B23-E23)/B23</f>
        <v>7.3281252537720651E-2</v>
      </c>
      <c r="G23" s="75"/>
    </row>
    <row r="26" spans="1:8" x14ac:dyDescent="0.15">
      <c r="A26" s="233" t="s">
        <v>609</v>
      </c>
      <c r="B26" s="234"/>
      <c r="C26" s="234"/>
      <c r="D26" s="234"/>
      <c r="E26" s="234"/>
      <c r="F26" s="234"/>
      <c r="G26" s="235"/>
    </row>
    <row r="27" spans="1:8" ht="277.5" customHeight="1" x14ac:dyDescent="0.15">
      <c r="A27" s="214" t="s">
        <v>610</v>
      </c>
      <c r="B27" s="231"/>
      <c r="C27" s="231"/>
      <c r="D27" s="231"/>
      <c r="E27" s="231"/>
      <c r="F27" s="231"/>
      <c r="G27" s="232"/>
      <c r="H27" s="74"/>
    </row>
    <row r="28" spans="1:8" x14ac:dyDescent="0.15">
      <c r="D28" s="75"/>
    </row>
  </sheetData>
  <mergeCells count="9">
    <mergeCell ref="A27:G27"/>
    <mergeCell ref="A26:G26"/>
    <mergeCell ref="A4:A5"/>
    <mergeCell ref="A16:A17"/>
    <mergeCell ref="G4:G5"/>
    <mergeCell ref="C4:D4"/>
    <mergeCell ref="E4:F4"/>
    <mergeCell ref="C16:D16"/>
    <mergeCell ref="E16:F16"/>
  </mergeCells>
  <phoneticPr fontId="3"/>
  <hyperlinks>
    <hyperlink ref="H1" location="一覧表!V55" display="戻る" xr:uid="{00000000-0004-0000-1200-000000000000}"/>
  </hyperlinks>
  <pageMargins left="0.74803149606299213" right="0.35433070866141736" top="0.98425196850393704" bottom="0.98425196850393704" header="0.51181102362204722" footer="0.51181102362204722"/>
  <pageSetup paperSize="9" scale="64" fitToHeight="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tabColor theme="4" tint="0.79998168889431442"/>
    <pageSetUpPr fitToPage="1"/>
  </sheetPr>
  <dimension ref="A1:H16"/>
  <sheetViews>
    <sheetView zoomScale="80" zoomScaleNormal="80" workbookViewId="0"/>
  </sheetViews>
  <sheetFormatPr defaultRowHeight="13.5" x14ac:dyDescent="0.15"/>
  <cols>
    <col min="1" max="1" width="27.375" style="11" customWidth="1"/>
    <col min="2" max="7" width="11.625" style="11" customWidth="1"/>
    <col min="8" max="16384" width="9" style="11"/>
  </cols>
  <sheetData>
    <row r="1" spans="1:8" x14ac:dyDescent="0.15">
      <c r="H1" s="36" t="s">
        <v>63</v>
      </c>
    </row>
    <row r="2" spans="1:8" s="37" customFormat="1" x14ac:dyDescent="0.15">
      <c r="A2" s="37" t="s">
        <v>101</v>
      </c>
    </row>
    <row r="5" spans="1:8" x14ac:dyDescent="0.15">
      <c r="A5" s="11" t="s">
        <v>68</v>
      </c>
      <c r="B5" s="11" t="s">
        <v>75</v>
      </c>
    </row>
    <row r="6" spans="1:8" x14ac:dyDescent="0.15">
      <c r="A6" s="210"/>
      <c r="B6" s="38" t="s">
        <v>8</v>
      </c>
      <c r="C6" s="212" t="s">
        <v>69</v>
      </c>
      <c r="D6" s="213"/>
      <c r="E6" s="212" t="s">
        <v>65</v>
      </c>
      <c r="F6" s="213"/>
      <c r="G6" s="67"/>
    </row>
    <row r="7" spans="1:8" x14ac:dyDescent="0.15">
      <c r="A7" s="211"/>
      <c r="B7" s="38" t="s">
        <v>146</v>
      </c>
      <c r="C7" s="38" t="s">
        <v>181</v>
      </c>
      <c r="D7" s="39" t="s">
        <v>70</v>
      </c>
      <c r="E7" s="38" t="s">
        <v>611</v>
      </c>
      <c r="F7" s="39" t="s">
        <v>71</v>
      </c>
      <c r="G7" s="67"/>
    </row>
    <row r="8" spans="1:8" x14ac:dyDescent="0.15">
      <c r="A8" s="68" t="s">
        <v>102</v>
      </c>
      <c r="B8" s="47">
        <v>48</v>
      </c>
      <c r="C8" s="47">
        <v>45.6</v>
      </c>
      <c r="D8" s="69">
        <f>(B8-C8)/B8</f>
        <v>4.9999999999999968E-2</v>
      </c>
      <c r="E8" s="70">
        <v>48.3</v>
      </c>
      <c r="F8" s="71">
        <f>(B8-E8)/B8</f>
        <v>-6.2499999999999405E-3</v>
      </c>
      <c r="G8" s="67"/>
    </row>
    <row r="9" spans="1:8" x14ac:dyDescent="0.15">
      <c r="A9" s="68" t="s">
        <v>103</v>
      </c>
      <c r="B9" s="72">
        <v>3146.1</v>
      </c>
      <c r="C9" s="72">
        <v>3114.6</v>
      </c>
      <c r="D9" s="73">
        <f>+(B9-C9)/B9</f>
        <v>1.0012396300181177E-2</v>
      </c>
      <c r="E9" s="72">
        <v>3475.5</v>
      </c>
      <c r="F9" s="73">
        <f>+(B9-E9)/B9</f>
        <v>-0.1047010584533232</v>
      </c>
      <c r="G9" s="74"/>
    </row>
    <row r="10" spans="1:8" x14ac:dyDescent="0.15">
      <c r="A10" s="68" t="s">
        <v>104</v>
      </c>
      <c r="B10" s="72">
        <v>820.9</v>
      </c>
      <c r="C10" s="72">
        <v>800</v>
      </c>
      <c r="D10" s="73">
        <f>+(B10-C10)/B10</f>
        <v>2.5459861128030184E-2</v>
      </c>
      <c r="E10" s="72">
        <v>210.8</v>
      </c>
      <c r="F10" s="73">
        <f>+(B10-E10)/B10</f>
        <v>0.74320867340723584</v>
      </c>
      <c r="G10" s="74"/>
    </row>
    <row r="11" spans="1:8" x14ac:dyDescent="0.15">
      <c r="A11" s="68" t="s">
        <v>105</v>
      </c>
      <c r="B11" s="72">
        <v>377.2</v>
      </c>
      <c r="C11" s="72">
        <v>369.6</v>
      </c>
      <c r="D11" s="73">
        <f>+(B11-C11)/B11</f>
        <v>2.014846235418867E-2</v>
      </c>
      <c r="E11" s="72">
        <v>444.8</v>
      </c>
      <c r="F11" s="73">
        <f>+(B11-E11)/B11</f>
        <v>-0.17921527041357377</v>
      </c>
      <c r="G11" s="74"/>
    </row>
    <row r="12" spans="1:8" x14ac:dyDescent="0.15">
      <c r="A12" s="47" t="s">
        <v>62</v>
      </c>
      <c r="B12" s="72">
        <f t="shared" ref="B12" si="0">SUM(B8:B11)</f>
        <v>4392.2</v>
      </c>
      <c r="C12" s="72">
        <f>SUM(C8:C11)</f>
        <v>4329.8</v>
      </c>
      <c r="D12" s="73">
        <f>+(B12-C12)/B12</f>
        <v>1.4207003324074414E-2</v>
      </c>
      <c r="E12" s="72">
        <f>SUM(E8:E11)</f>
        <v>4179.4000000000005</v>
      </c>
      <c r="F12" s="73">
        <f>+(B12-E12)/B12</f>
        <v>4.8449524156459013E-2</v>
      </c>
      <c r="G12" s="75"/>
    </row>
    <row r="15" spans="1:8" x14ac:dyDescent="0.15">
      <c r="A15" s="217" t="s">
        <v>170</v>
      </c>
      <c r="B15" s="218"/>
      <c r="C15" s="218"/>
      <c r="D15" s="218"/>
      <c r="E15" s="218"/>
      <c r="F15" s="218"/>
      <c r="G15" s="218"/>
      <c r="H15" s="219"/>
    </row>
    <row r="16" spans="1:8" ht="153" customHeight="1" x14ac:dyDescent="0.15">
      <c r="A16" s="214" t="s">
        <v>614</v>
      </c>
      <c r="B16" s="215"/>
      <c r="C16" s="215"/>
      <c r="D16" s="215"/>
      <c r="E16" s="215"/>
      <c r="F16" s="215"/>
      <c r="G16" s="215"/>
      <c r="H16" s="216"/>
    </row>
  </sheetData>
  <mergeCells count="5">
    <mergeCell ref="A6:A7"/>
    <mergeCell ref="C6:D6"/>
    <mergeCell ref="E6:F6"/>
    <mergeCell ref="A15:H15"/>
    <mergeCell ref="A16:H16"/>
  </mergeCells>
  <phoneticPr fontId="3"/>
  <hyperlinks>
    <hyperlink ref="H1" location="一覧表!V103" display="戻る" xr:uid="{00000000-0004-0000-1400-000000000000}"/>
  </hyperlinks>
  <pageMargins left="0.70866141732283472" right="0.70866141732283472" top="0.74803149606299213" bottom="0.74803149606299213" header="0.31496062992125984" footer="0.31496062992125984"/>
  <pageSetup paperSize="9" scale="84" orientation="portrait" verticalDpi="0" r:id="rId1"/>
  <ignoredErrors>
    <ignoredError sqref="D12" 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64F24-EAF7-4709-BF53-2A34FDE03F71}">
  <sheetPr codeName="Sheet21">
    <tabColor theme="4" tint="0.79998168889431442"/>
    <pageSetUpPr fitToPage="1"/>
  </sheetPr>
  <dimension ref="A1:G12"/>
  <sheetViews>
    <sheetView zoomScale="80" zoomScaleNormal="80" workbookViewId="0"/>
  </sheetViews>
  <sheetFormatPr defaultRowHeight="13.5" x14ac:dyDescent="0.15"/>
  <cols>
    <col min="1" max="1" width="20" style="24" customWidth="1"/>
    <col min="2" max="6" width="9.375" style="11" customWidth="1"/>
    <col min="7" max="7" width="49.375" style="11" customWidth="1"/>
    <col min="8" max="16384" width="9" style="11"/>
  </cols>
  <sheetData>
    <row r="1" spans="1:7" x14ac:dyDescent="0.15">
      <c r="G1" s="86" t="s">
        <v>63</v>
      </c>
    </row>
    <row r="2" spans="1:7" x14ac:dyDescent="0.15">
      <c r="A2" s="87" t="s">
        <v>618</v>
      </c>
    </row>
    <row r="4" spans="1:7" ht="16.899999999999999" customHeight="1" x14ac:dyDescent="0.15">
      <c r="A4" s="212" t="s">
        <v>80</v>
      </c>
      <c r="B4" s="238"/>
      <c r="C4" s="238"/>
      <c r="D4" s="238"/>
      <c r="E4" s="238"/>
      <c r="F4" s="238"/>
      <c r="G4" s="213"/>
    </row>
    <row r="5" spans="1:7" ht="58.5" customHeight="1" x14ac:dyDescent="0.15">
      <c r="A5" s="239" t="s">
        <v>155</v>
      </c>
      <c r="B5" s="244" t="s">
        <v>619</v>
      </c>
      <c r="C5" s="245"/>
      <c r="D5" s="245"/>
      <c r="E5" s="245"/>
      <c r="F5" s="245"/>
      <c r="G5" s="246"/>
    </row>
    <row r="6" spans="1:7" ht="58.5" customHeight="1" x14ac:dyDescent="0.15">
      <c r="A6" s="240"/>
      <c r="B6" s="214" t="s">
        <v>620</v>
      </c>
      <c r="C6" s="215"/>
      <c r="D6" s="215"/>
      <c r="E6" s="215"/>
      <c r="F6" s="215"/>
      <c r="G6" s="216"/>
    </row>
    <row r="7" spans="1:7" ht="58.5" customHeight="1" x14ac:dyDescent="0.15">
      <c r="A7" s="240"/>
      <c r="B7" s="226" t="s">
        <v>621</v>
      </c>
      <c r="C7" s="229"/>
      <c r="D7" s="229"/>
      <c r="E7" s="229"/>
      <c r="F7" s="229"/>
      <c r="G7" s="229"/>
    </row>
    <row r="8" spans="1:7" ht="58.5" customHeight="1" x14ac:dyDescent="0.15">
      <c r="A8" s="240"/>
      <c r="B8" s="226" t="s">
        <v>622</v>
      </c>
      <c r="C8" s="229"/>
      <c r="D8" s="229"/>
      <c r="E8" s="229"/>
      <c r="F8" s="229"/>
      <c r="G8" s="229"/>
    </row>
    <row r="9" spans="1:7" ht="58.5" customHeight="1" x14ac:dyDescent="0.15">
      <c r="A9" s="241"/>
      <c r="B9" s="226" t="s">
        <v>623</v>
      </c>
      <c r="C9" s="229"/>
      <c r="D9" s="229"/>
      <c r="E9" s="229"/>
      <c r="F9" s="229"/>
      <c r="G9" s="229"/>
    </row>
    <row r="10" spans="1:7" ht="58.5" customHeight="1" x14ac:dyDescent="0.15">
      <c r="A10" s="30" t="s">
        <v>156</v>
      </c>
      <c r="B10" s="226" t="s">
        <v>624</v>
      </c>
      <c r="C10" s="229"/>
      <c r="D10" s="229"/>
      <c r="E10" s="229"/>
      <c r="F10" s="229"/>
      <c r="G10" s="229"/>
    </row>
    <row r="11" spans="1:7" ht="58.5" customHeight="1" x14ac:dyDescent="0.15">
      <c r="A11" s="242" t="s">
        <v>157</v>
      </c>
      <c r="B11" s="226" t="s">
        <v>625</v>
      </c>
      <c r="C11" s="229"/>
      <c r="D11" s="229"/>
      <c r="E11" s="229"/>
      <c r="F11" s="229"/>
      <c r="G11" s="229"/>
    </row>
    <row r="12" spans="1:7" ht="58.5" customHeight="1" x14ac:dyDescent="0.15">
      <c r="A12" s="243"/>
      <c r="B12" s="226" t="s">
        <v>626</v>
      </c>
      <c r="C12" s="229"/>
      <c r="D12" s="229"/>
      <c r="E12" s="229"/>
      <c r="F12" s="229"/>
      <c r="G12" s="229"/>
    </row>
  </sheetData>
  <mergeCells count="11">
    <mergeCell ref="A4:G4"/>
    <mergeCell ref="A5:A9"/>
    <mergeCell ref="A11:A12"/>
    <mergeCell ref="B5:G5"/>
    <mergeCell ref="B6:G6"/>
    <mergeCell ref="B7:G7"/>
    <mergeCell ref="B11:G11"/>
    <mergeCell ref="B12:G12"/>
    <mergeCell ref="B8:G8"/>
    <mergeCell ref="B9:G9"/>
    <mergeCell ref="B10:G10"/>
  </mergeCells>
  <phoneticPr fontId="3"/>
  <hyperlinks>
    <hyperlink ref="G1" location="一覧表!V88" display="戻る" xr:uid="{7DD94B22-A03C-4277-940A-23682FD46884}"/>
  </hyperlinks>
  <pageMargins left="0.7" right="0.7" top="0.75" bottom="0.75" header="0.3" footer="0.3"/>
  <pageSetup paperSize="9" scale="76" fitToHeight="0"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tabColor theme="4" tint="0.79998168889431442"/>
    <pageSetUpPr fitToPage="1"/>
  </sheetPr>
  <dimension ref="A1:G24"/>
  <sheetViews>
    <sheetView zoomScale="80" zoomScaleNormal="80" zoomScaleSheetLayoutView="80" workbookViewId="0"/>
  </sheetViews>
  <sheetFormatPr defaultRowHeight="13.5" x14ac:dyDescent="0.15"/>
  <cols>
    <col min="1" max="1" width="49.625" style="11" customWidth="1"/>
    <col min="2" max="6" width="13.125" style="11" customWidth="1"/>
    <col min="7" max="7" width="3.625" style="11" customWidth="1"/>
    <col min="8" max="9" width="9.5" style="11" customWidth="1"/>
    <col min="10" max="10" width="9" style="11"/>
    <col min="11" max="11" width="12" style="11" customWidth="1"/>
    <col min="12" max="16384" width="9" style="11"/>
  </cols>
  <sheetData>
    <row r="1" spans="1:7" x14ac:dyDescent="0.15">
      <c r="F1" s="36" t="s">
        <v>63</v>
      </c>
    </row>
    <row r="2" spans="1:7" s="37" customFormat="1" x14ac:dyDescent="0.15">
      <c r="A2" s="37" t="s">
        <v>151</v>
      </c>
    </row>
    <row r="5" spans="1:7" ht="16.5" customHeight="1" x14ac:dyDescent="0.15">
      <c r="A5" s="11" t="s">
        <v>168</v>
      </c>
    </row>
    <row r="6" spans="1:7" x14ac:dyDescent="0.15">
      <c r="A6" s="210"/>
      <c r="B6" s="38" t="s">
        <v>8</v>
      </c>
      <c r="C6" s="212" t="s">
        <v>9</v>
      </c>
      <c r="D6" s="213"/>
      <c r="E6" s="212" t="s">
        <v>65</v>
      </c>
      <c r="F6" s="213"/>
    </row>
    <row r="7" spans="1:7" x14ac:dyDescent="0.15">
      <c r="A7" s="247"/>
      <c r="B7" s="39" t="s">
        <v>146</v>
      </c>
      <c r="C7" s="39" t="s">
        <v>188</v>
      </c>
      <c r="D7" s="39" t="s">
        <v>64</v>
      </c>
      <c r="E7" s="39" t="s">
        <v>199</v>
      </c>
      <c r="F7" s="39" t="s">
        <v>66</v>
      </c>
    </row>
    <row r="8" spans="1:7" ht="27.75" customHeight="1" x14ac:dyDescent="0.15">
      <c r="A8" s="40" t="s">
        <v>167</v>
      </c>
      <c r="B8" s="41">
        <v>8819</v>
      </c>
      <c r="C8" s="42">
        <v>8387</v>
      </c>
      <c r="D8" s="43">
        <f>(B8-C8)/B8</f>
        <v>4.8985145708130173E-2</v>
      </c>
      <c r="E8" s="41">
        <v>8946</v>
      </c>
      <c r="F8" s="43">
        <f>(B8-E8)/B8</f>
        <v>-1.4400725705862342E-2</v>
      </c>
    </row>
    <row r="9" spans="1:7" ht="27" x14ac:dyDescent="0.15">
      <c r="A9" s="44" t="s">
        <v>195</v>
      </c>
      <c r="B9" s="45">
        <v>1273</v>
      </c>
      <c r="C9" s="45">
        <v>1230</v>
      </c>
      <c r="D9" s="46">
        <f>(B9-C9)/B9</f>
        <v>3.3778476040848389E-2</v>
      </c>
      <c r="E9" s="45">
        <v>1472</v>
      </c>
      <c r="F9" s="43">
        <f>(B9-E9)/B9</f>
        <v>-0.15632364493322859</v>
      </c>
    </row>
    <row r="10" spans="1:7" x14ac:dyDescent="0.15">
      <c r="A10" s="47" t="s">
        <v>62</v>
      </c>
      <c r="B10" s="48">
        <f>SUM(B8:B9)</f>
        <v>10092</v>
      </c>
      <c r="C10" s="48">
        <f>SUM(C8:C9)</f>
        <v>9617</v>
      </c>
      <c r="D10" s="46">
        <f>(B10-C10)/B10</f>
        <v>4.7066983749504555E-2</v>
      </c>
      <c r="E10" s="48">
        <f>SUM(E8:E9)</f>
        <v>10418</v>
      </c>
      <c r="F10" s="10">
        <f>(B10-E10)/B10</f>
        <v>-3.2302814110186283E-2</v>
      </c>
    </row>
    <row r="12" spans="1:7" x14ac:dyDescent="0.15">
      <c r="D12" s="49"/>
      <c r="E12" s="50"/>
      <c r="G12" s="51"/>
    </row>
    <row r="13" spans="1:7" x14ac:dyDescent="0.15">
      <c r="A13" s="11" t="s">
        <v>165</v>
      </c>
      <c r="G13" s="51"/>
    </row>
    <row r="14" spans="1:7" ht="146.25" customHeight="1" x14ac:dyDescent="0.15">
      <c r="A14" s="226" t="s">
        <v>166</v>
      </c>
      <c r="B14" s="226"/>
      <c r="C14" s="226"/>
      <c r="D14" s="226"/>
      <c r="E14" s="226"/>
      <c r="F14" s="226"/>
      <c r="G14" s="51"/>
    </row>
    <row r="15" spans="1:7" x14ac:dyDescent="0.15">
      <c r="A15" s="52"/>
      <c r="B15" s="52"/>
      <c r="C15" s="52"/>
      <c r="D15" s="52"/>
      <c r="E15" s="52"/>
      <c r="F15" s="52"/>
      <c r="G15" s="51"/>
    </row>
    <row r="16" spans="1:7" x14ac:dyDescent="0.15">
      <c r="A16" s="11" t="s">
        <v>150</v>
      </c>
      <c r="G16" s="51"/>
    </row>
    <row r="17" spans="1:7" ht="330.75" customHeight="1" x14ac:dyDescent="0.15">
      <c r="A17" s="226" t="s">
        <v>628</v>
      </c>
      <c r="B17" s="226"/>
      <c r="C17" s="226"/>
      <c r="D17" s="226"/>
      <c r="E17" s="226"/>
      <c r="F17" s="226"/>
      <c r="G17" s="51"/>
    </row>
    <row r="18" spans="1:7" x14ac:dyDescent="0.15">
      <c r="G18" s="51"/>
    </row>
    <row r="19" spans="1:7" x14ac:dyDescent="0.15">
      <c r="G19" s="51"/>
    </row>
    <row r="20" spans="1:7" x14ac:dyDescent="0.15">
      <c r="G20" s="51"/>
    </row>
    <row r="21" spans="1:7" x14ac:dyDescent="0.15">
      <c r="G21" s="51"/>
    </row>
    <row r="22" spans="1:7" x14ac:dyDescent="0.15">
      <c r="G22" s="51"/>
    </row>
    <row r="23" spans="1:7" x14ac:dyDescent="0.15">
      <c r="G23" s="51"/>
    </row>
    <row r="24" spans="1:7" x14ac:dyDescent="0.15">
      <c r="G24" s="51"/>
    </row>
  </sheetData>
  <mergeCells count="5">
    <mergeCell ref="A14:F14"/>
    <mergeCell ref="A17:F17"/>
    <mergeCell ref="A6:A7"/>
    <mergeCell ref="C6:D6"/>
    <mergeCell ref="E6:F6"/>
  </mergeCells>
  <phoneticPr fontId="3"/>
  <hyperlinks>
    <hyperlink ref="F1" location="一覧表!V80" display="戻る" xr:uid="{56F25193-2FEE-4FE9-9859-7DC0BE6C9936}"/>
  </hyperlinks>
  <pageMargins left="0.74803149606299213" right="0.74803149606299213" top="0.9055118110236221" bottom="0.86614173228346458" header="0.51181102362204722" footer="0.51181102362204722"/>
  <pageSetup paperSize="9" scale="74"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47D16-5B11-4431-86BA-663F72BA913F}">
  <dimension ref="A1:E102"/>
  <sheetViews>
    <sheetView showGridLines="0" zoomScale="80" zoomScaleNormal="80" workbookViewId="0"/>
  </sheetViews>
  <sheetFormatPr defaultRowHeight="13.5" x14ac:dyDescent="0.15"/>
  <cols>
    <col min="1" max="1" width="3.5" style="162" bestFit="1" customWidth="1"/>
    <col min="2" max="2" width="11.75" style="162" bestFit="1" customWidth="1"/>
    <col min="3" max="3" width="35.875" style="162" bestFit="1" customWidth="1"/>
    <col min="4" max="4" width="11.75" style="162" bestFit="1" customWidth="1"/>
    <col min="5" max="6" width="48.375" style="162" bestFit="1" customWidth="1"/>
    <col min="7" max="16384" width="9" style="162"/>
  </cols>
  <sheetData>
    <row r="1" spans="1:5" ht="20.100000000000001" customHeight="1" x14ac:dyDescent="0.15">
      <c r="A1" s="161" t="s">
        <v>775</v>
      </c>
    </row>
    <row r="2" spans="1:5" ht="4.5" customHeight="1" x14ac:dyDescent="0.15">
      <c r="A2" s="161"/>
    </row>
    <row r="3" spans="1:5" ht="40.5" x14ac:dyDescent="0.15">
      <c r="A3" s="163" t="s">
        <v>634</v>
      </c>
      <c r="B3" s="164" t="s">
        <v>635</v>
      </c>
      <c r="C3" s="165" t="s">
        <v>636</v>
      </c>
      <c r="D3" s="166" t="s">
        <v>637</v>
      </c>
      <c r="E3" s="167" t="s">
        <v>638</v>
      </c>
    </row>
    <row r="4" spans="1:5" ht="20.100000000000001" customHeight="1" x14ac:dyDescent="0.15">
      <c r="A4" s="168">
        <v>1</v>
      </c>
      <c r="B4" s="169" t="s">
        <v>639</v>
      </c>
      <c r="C4" s="168" t="s">
        <v>776</v>
      </c>
      <c r="D4" s="170">
        <v>1</v>
      </c>
      <c r="E4" s="170" t="s">
        <v>640</v>
      </c>
    </row>
    <row r="5" spans="1:5" ht="20.100000000000001" customHeight="1" x14ac:dyDescent="0.15">
      <c r="A5" s="168">
        <v>2</v>
      </c>
      <c r="B5" s="169" t="s">
        <v>639</v>
      </c>
      <c r="C5" s="168" t="s">
        <v>776</v>
      </c>
      <c r="D5" s="170">
        <v>2</v>
      </c>
      <c r="E5" s="170" t="s">
        <v>641</v>
      </c>
    </row>
    <row r="6" spans="1:5" ht="20.100000000000001" customHeight="1" x14ac:dyDescent="0.15">
      <c r="A6" s="168">
        <v>3</v>
      </c>
      <c r="B6" s="169" t="s">
        <v>642</v>
      </c>
      <c r="C6" s="168" t="s">
        <v>643</v>
      </c>
      <c r="D6" s="170">
        <v>3</v>
      </c>
      <c r="E6" s="170" t="s">
        <v>644</v>
      </c>
    </row>
    <row r="7" spans="1:5" ht="20.100000000000001" customHeight="1" x14ac:dyDescent="0.15">
      <c r="A7" s="168">
        <v>4</v>
      </c>
      <c r="B7" s="169" t="s">
        <v>642</v>
      </c>
      <c r="C7" s="168" t="s">
        <v>643</v>
      </c>
      <c r="D7" s="170">
        <v>4</v>
      </c>
      <c r="E7" s="170" t="s">
        <v>645</v>
      </c>
    </row>
    <row r="8" spans="1:5" ht="20.100000000000001" customHeight="1" x14ac:dyDescent="0.15">
      <c r="A8" s="168">
        <v>5</v>
      </c>
      <c r="B8" s="169" t="s">
        <v>646</v>
      </c>
      <c r="C8" s="168" t="s">
        <v>777</v>
      </c>
      <c r="D8" s="170">
        <v>5</v>
      </c>
      <c r="E8" s="170" t="s">
        <v>777</v>
      </c>
    </row>
    <row r="9" spans="1:5" ht="20.100000000000001" customHeight="1" x14ac:dyDescent="0.15">
      <c r="A9" s="168">
        <v>6</v>
      </c>
      <c r="B9" s="169" t="s">
        <v>647</v>
      </c>
      <c r="C9" s="168" t="s">
        <v>648</v>
      </c>
      <c r="D9" s="170">
        <v>6</v>
      </c>
      <c r="E9" s="170" t="s">
        <v>649</v>
      </c>
    </row>
    <row r="10" spans="1:5" ht="20.100000000000001" customHeight="1" x14ac:dyDescent="0.15">
      <c r="A10" s="168">
        <v>7</v>
      </c>
      <c r="B10" s="169" t="s">
        <v>647</v>
      </c>
      <c r="C10" s="168" t="s">
        <v>648</v>
      </c>
      <c r="D10" s="170">
        <v>7</v>
      </c>
      <c r="E10" s="170" t="s">
        <v>650</v>
      </c>
    </row>
    <row r="11" spans="1:5" ht="20.100000000000001" customHeight="1" x14ac:dyDescent="0.15">
      <c r="A11" s="168">
        <v>8</v>
      </c>
      <c r="B11" s="169" t="s">
        <v>647</v>
      </c>
      <c r="C11" s="168" t="s">
        <v>648</v>
      </c>
      <c r="D11" s="170">
        <v>8</v>
      </c>
      <c r="E11" s="170" t="s">
        <v>651</v>
      </c>
    </row>
    <row r="12" spans="1:5" ht="20.100000000000001" customHeight="1" x14ac:dyDescent="0.15">
      <c r="A12" s="168">
        <v>9</v>
      </c>
      <c r="B12" s="169" t="s">
        <v>652</v>
      </c>
      <c r="C12" s="168" t="s">
        <v>653</v>
      </c>
      <c r="D12" s="170">
        <v>9</v>
      </c>
      <c r="E12" s="170" t="s">
        <v>654</v>
      </c>
    </row>
    <row r="13" spans="1:5" ht="20.100000000000001" customHeight="1" x14ac:dyDescent="0.15">
      <c r="A13" s="168">
        <v>10</v>
      </c>
      <c r="B13" s="169" t="s">
        <v>652</v>
      </c>
      <c r="C13" s="168" t="s">
        <v>475</v>
      </c>
      <c r="D13" s="170">
        <v>10</v>
      </c>
      <c r="E13" s="170" t="s">
        <v>655</v>
      </c>
    </row>
    <row r="14" spans="1:5" ht="20.100000000000001" customHeight="1" x14ac:dyDescent="0.15">
      <c r="A14" s="168">
        <v>11</v>
      </c>
      <c r="B14" s="169" t="s">
        <v>652</v>
      </c>
      <c r="C14" s="168" t="s">
        <v>653</v>
      </c>
      <c r="D14" s="170">
        <v>11</v>
      </c>
      <c r="E14" s="170" t="s">
        <v>656</v>
      </c>
    </row>
    <row r="15" spans="1:5" ht="20.100000000000001" customHeight="1" x14ac:dyDescent="0.15">
      <c r="A15" s="168">
        <v>12</v>
      </c>
      <c r="B15" s="169" t="s">
        <v>652</v>
      </c>
      <c r="C15" s="168" t="s">
        <v>653</v>
      </c>
      <c r="D15" s="170">
        <v>12</v>
      </c>
      <c r="E15" s="170" t="s">
        <v>657</v>
      </c>
    </row>
    <row r="16" spans="1:5" ht="20.100000000000001" customHeight="1" x14ac:dyDescent="0.15">
      <c r="A16" s="168">
        <v>13</v>
      </c>
      <c r="B16" s="169" t="s">
        <v>652</v>
      </c>
      <c r="C16" s="168" t="s">
        <v>653</v>
      </c>
      <c r="D16" s="170">
        <v>13</v>
      </c>
      <c r="E16" s="170" t="s">
        <v>658</v>
      </c>
    </row>
    <row r="17" spans="1:5" ht="20.100000000000001" customHeight="1" x14ac:dyDescent="0.15">
      <c r="A17" s="168">
        <v>14</v>
      </c>
      <c r="B17" s="169" t="s">
        <v>652</v>
      </c>
      <c r="C17" s="168" t="s">
        <v>653</v>
      </c>
      <c r="D17" s="170">
        <v>14</v>
      </c>
      <c r="E17" s="170" t="s">
        <v>659</v>
      </c>
    </row>
    <row r="18" spans="1:5" ht="20.100000000000001" customHeight="1" x14ac:dyDescent="0.15">
      <c r="A18" s="168">
        <v>15</v>
      </c>
      <c r="B18" s="169" t="s">
        <v>652</v>
      </c>
      <c r="C18" s="168" t="s">
        <v>653</v>
      </c>
      <c r="D18" s="170">
        <v>15</v>
      </c>
      <c r="E18" s="170" t="s">
        <v>660</v>
      </c>
    </row>
    <row r="19" spans="1:5" ht="20.100000000000001" customHeight="1" x14ac:dyDescent="0.15">
      <c r="A19" s="168">
        <v>16</v>
      </c>
      <c r="B19" s="169" t="s">
        <v>652</v>
      </c>
      <c r="C19" s="168" t="s">
        <v>653</v>
      </c>
      <c r="D19" s="170">
        <v>16</v>
      </c>
      <c r="E19" s="170" t="s">
        <v>661</v>
      </c>
    </row>
    <row r="20" spans="1:5" ht="20.100000000000001" customHeight="1" x14ac:dyDescent="0.15">
      <c r="A20" s="168">
        <v>17</v>
      </c>
      <c r="B20" s="169" t="s">
        <v>652</v>
      </c>
      <c r="C20" s="168" t="s">
        <v>653</v>
      </c>
      <c r="D20" s="170">
        <v>17</v>
      </c>
      <c r="E20" s="170" t="s">
        <v>662</v>
      </c>
    </row>
    <row r="21" spans="1:5" ht="20.100000000000001" customHeight="1" x14ac:dyDescent="0.15">
      <c r="A21" s="168">
        <v>18</v>
      </c>
      <c r="B21" s="169" t="s">
        <v>652</v>
      </c>
      <c r="C21" s="168" t="s">
        <v>653</v>
      </c>
      <c r="D21" s="170">
        <v>18</v>
      </c>
      <c r="E21" s="170" t="s">
        <v>663</v>
      </c>
    </row>
    <row r="22" spans="1:5" ht="20.100000000000001" customHeight="1" x14ac:dyDescent="0.15">
      <c r="A22" s="168">
        <v>19</v>
      </c>
      <c r="B22" s="169" t="s">
        <v>652</v>
      </c>
      <c r="C22" s="168" t="s">
        <v>653</v>
      </c>
      <c r="D22" s="170">
        <v>19</v>
      </c>
      <c r="E22" s="170" t="s">
        <v>664</v>
      </c>
    </row>
    <row r="23" spans="1:5" ht="20.100000000000001" customHeight="1" x14ac:dyDescent="0.15">
      <c r="A23" s="168">
        <v>20</v>
      </c>
      <c r="B23" s="169" t="s">
        <v>652</v>
      </c>
      <c r="C23" s="168" t="s">
        <v>653</v>
      </c>
      <c r="D23" s="170">
        <v>20</v>
      </c>
      <c r="E23" s="170" t="s">
        <v>665</v>
      </c>
    </row>
    <row r="24" spans="1:5" ht="20.100000000000001" customHeight="1" x14ac:dyDescent="0.15">
      <c r="A24" s="168">
        <v>21</v>
      </c>
      <c r="B24" s="169" t="s">
        <v>652</v>
      </c>
      <c r="C24" s="168" t="s">
        <v>653</v>
      </c>
      <c r="D24" s="170">
        <v>21</v>
      </c>
      <c r="E24" s="170" t="s">
        <v>666</v>
      </c>
    </row>
    <row r="25" spans="1:5" ht="20.100000000000001" customHeight="1" x14ac:dyDescent="0.15">
      <c r="A25" s="168">
        <v>22</v>
      </c>
      <c r="B25" s="169" t="s">
        <v>652</v>
      </c>
      <c r="C25" s="168" t="s">
        <v>653</v>
      </c>
      <c r="D25" s="170">
        <v>22</v>
      </c>
      <c r="E25" s="170" t="s">
        <v>667</v>
      </c>
    </row>
    <row r="26" spans="1:5" ht="20.100000000000001" customHeight="1" x14ac:dyDescent="0.15">
      <c r="A26" s="168">
        <v>23</v>
      </c>
      <c r="B26" s="169" t="s">
        <v>652</v>
      </c>
      <c r="C26" s="168" t="s">
        <v>653</v>
      </c>
      <c r="D26" s="170">
        <v>23</v>
      </c>
      <c r="E26" s="170" t="s">
        <v>668</v>
      </c>
    </row>
    <row r="27" spans="1:5" ht="20.100000000000001" customHeight="1" x14ac:dyDescent="0.15">
      <c r="A27" s="168">
        <v>24</v>
      </c>
      <c r="B27" s="169" t="s">
        <v>652</v>
      </c>
      <c r="C27" s="168" t="s">
        <v>653</v>
      </c>
      <c r="D27" s="170">
        <v>24</v>
      </c>
      <c r="E27" s="170" t="s">
        <v>669</v>
      </c>
    </row>
    <row r="28" spans="1:5" ht="20.100000000000001" customHeight="1" x14ac:dyDescent="0.15">
      <c r="A28" s="168">
        <v>25</v>
      </c>
      <c r="B28" s="169" t="s">
        <v>652</v>
      </c>
      <c r="C28" s="168" t="s">
        <v>653</v>
      </c>
      <c r="D28" s="170">
        <v>25</v>
      </c>
      <c r="E28" s="170" t="s">
        <v>670</v>
      </c>
    </row>
    <row r="29" spans="1:5" ht="20.100000000000001" customHeight="1" x14ac:dyDescent="0.15">
      <c r="A29" s="168">
        <v>26</v>
      </c>
      <c r="B29" s="169" t="s">
        <v>652</v>
      </c>
      <c r="C29" s="168" t="s">
        <v>653</v>
      </c>
      <c r="D29" s="170">
        <v>26</v>
      </c>
      <c r="E29" s="170" t="s">
        <v>671</v>
      </c>
    </row>
    <row r="30" spans="1:5" ht="20.100000000000001" customHeight="1" x14ac:dyDescent="0.15">
      <c r="A30" s="168">
        <v>27</v>
      </c>
      <c r="B30" s="169" t="s">
        <v>652</v>
      </c>
      <c r="C30" s="168" t="s">
        <v>653</v>
      </c>
      <c r="D30" s="170">
        <v>27</v>
      </c>
      <c r="E30" s="170" t="s">
        <v>672</v>
      </c>
    </row>
    <row r="31" spans="1:5" ht="20.100000000000001" customHeight="1" x14ac:dyDescent="0.15">
      <c r="A31" s="168">
        <v>28</v>
      </c>
      <c r="B31" s="169" t="s">
        <v>652</v>
      </c>
      <c r="C31" s="168" t="s">
        <v>653</v>
      </c>
      <c r="D31" s="170">
        <v>28</v>
      </c>
      <c r="E31" s="170" t="s">
        <v>673</v>
      </c>
    </row>
    <row r="32" spans="1:5" ht="20.100000000000001" customHeight="1" x14ac:dyDescent="0.15">
      <c r="A32" s="168">
        <v>29</v>
      </c>
      <c r="B32" s="169" t="s">
        <v>652</v>
      </c>
      <c r="C32" s="168" t="s">
        <v>653</v>
      </c>
      <c r="D32" s="170">
        <v>29</v>
      </c>
      <c r="E32" s="170" t="s">
        <v>192</v>
      </c>
    </row>
    <row r="33" spans="1:5" ht="20.100000000000001" customHeight="1" x14ac:dyDescent="0.15">
      <c r="A33" s="168">
        <v>30</v>
      </c>
      <c r="B33" s="169" t="s">
        <v>652</v>
      </c>
      <c r="C33" s="168" t="s">
        <v>653</v>
      </c>
      <c r="D33" s="170">
        <v>30</v>
      </c>
      <c r="E33" s="170" t="s">
        <v>674</v>
      </c>
    </row>
    <row r="34" spans="1:5" ht="20.100000000000001" customHeight="1" x14ac:dyDescent="0.15">
      <c r="A34" s="168">
        <v>31</v>
      </c>
      <c r="B34" s="169" t="s">
        <v>652</v>
      </c>
      <c r="C34" s="168" t="s">
        <v>653</v>
      </c>
      <c r="D34" s="170">
        <v>31</v>
      </c>
      <c r="E34" s="170" t="s">
        <v>675</v>
      </c>
    </row>
    <row r="35" spans="1:5" ht="20.100000000000001" customHeight="1" x14ac:dyDescent="0.15">
      <c r="A35" s="168">
        <v>32</v>
      </c>
      <c r="B35" s="169" t="s">
        <v>652</v>
      </c>
      <c r="C35" s="168" t="s">
        <v>653</v>
      </c>
      <c r="D35" s="170">
        <v>32</v>
      </c>
      <c r="E35" s="170" t="s">
        <v>676</v>
      </c>
    </row>
    <row r="36" spans="1:5" ht="20.100000000000001" customHeight="1" x14ac:dyDescent="0.15">
      <c r="A36" s="168">
        <v>33</v>
      </c>
      <c r="B36" s="169" t="s">
        <v>677</v>
      </c>
      <c r="C36" s="168" t="s">
        <v>772</v>
      </c>
      <c r="D36" s="170">
        <v>33</v>
      </c>
      <c r="E36" s="170" t="s">
        <v>679</v>
      </c>
    </row>
    <row r="37" spans="1:5" ht="20.100000000000001" customHeight="1" x14ac:dyDescent="0.15">
      <c r="A37" s="168">
        <v>34</v>
      </c>
      <c r="B37" s="169" t="s">
        <v>677</v>
      </c>
      <c r="C37" s="168" t="s">
        <v>678</v>
      </c>
      <c r="D37" s="170">
        <v>34</v>
      </c>
      <c r="E37" s="170" t="s">
        <v>680</v>
      </c>
    </row>
    <row r="38" spans="1:5" ht="20.100000000000001" customHeight="1" x14ac:dyDescent="0.15">
      <c r="A38" s="168">
        <v>35</v>
      </c>
      <c r="B38" s="169" t="s">
        <v>677</v>
      </c>
      <c r="C38" s="168" t="s">
        <v>678</v>
      </c>
      <c r="D38" s="170">
        <v>35</v>
      </c>
      <c r="E38" s="170" t="s">
        <v>681</v>
      </c>
    </row>
    <row r="39" spans="1:5" ht="20.100000000000001" customHeight="1" x14ac:dyDescent="0.15">
      <c r="A39" s="168">
        <v>36</v>
      </c>
      <c r="B39" s="169" t="s">
        <v>677</v>
      </c>
      <c r="C39" s="168" t="s">
        <v>678</v>
      </c>
      <c r="D39" s="170">
        <v>36</v>
      </c>
      <c r="E39" s="170" t="s">
        <v>682</v>
      </c>
    </row>
    <row r="40" spans="1:5" ht="20.100000000000001" customHeight="1" x14ac:dyDescent="0.15">
      <c r="A40" s="168">
        <v>37</v>
      </c>
      <c r="B40" s="169" t="s">
        <v>683</v>
      </c>
      <c r="C40" s="168" t="s">
        <v>684</v>
      </c>
      <c r="D40" s="170">
        <v>37</v>
      </c>
      <c r="E40" s="170" t="s">
        <v>685</v>
      </c>
    </row>
    <row r="41" spans="1:5" ht="20.100000000000001" customHeight="1" x14ac:dyDescent="0.15">
      <c r="A41" s="168">
        <v>38</v>
      </c>
      <c r="B41" s="169" t="s">
        <v>683</v>
      </c>
      <c r="C41" s="168" t="s">
        <v>684</v>
      </c>
      <c r="D41" s="170">
        <v>38</v>
      </c>
      <c r="E41" s="170" t="s">
        <v>686</v>
      </c>
    </row>
    <row r="42" spans="1:5" ht="20.100000000000001" customHeight="1" x14ac:dyDescent="0.15">
      <c r="A42" s="168">
        <v>39</v>
      </c>
      <c r="B42" s="169" t="s">
        <v>683</v>
      </c>
      <c r="C42" s="168" t="s">
        <v>684</v>
      </c>
      <c r="D42" s="170">
        <v>39</v>
      </c>
      <c r="E42" s="170" t="s">
        <v>687</v>
      </c>
    </row>
    <row r="43" spans="1:5" ht="20.100000000000001" customHeight="1" x14ac:dyDescent="0.15">
      <c r="A43" s="168">
        <v>40</v>
      </c>
      <c r="B43" s="169" t="s">
        <v>683</v>
      </c>
      <c r="C43" s="168" t="s">
        <v>684</v>
      </c>
      <c r="D43" s="170">
        <v>40</v>
      </c>
      <c r="E43" s="170" t="s">
        <v>688</v>
      </c>
    </row>
    <row r="44" spans="1:5" ht="20.100000000000001" customHeight="1" x14ac:dyDescent="0.15">
      <c r="A44" s="168">
        <v>41</v>
      </c>
      <c r="B44" s="169" t="s">
        <v>683</v>
      </c>
      <c r="C44" s="168" t="s">
        <v>684</v>
      </c>
      <c r="D44" s="170">
        <v>41</v>
      </c>
      <c r="E44" s="170" t="s">
        <v>689</v>
      </c>
    </row>
    <row r="45" spans="1:5" ht="20.100000000000001" customHeight="1" x14ac:dyDescent="0.15">
      <c r="A45" s="168">
        <v>42</v>
      </c>
      <c r="B45" s="169" t="s">
        <v>690</v>
      </c>
      <c r="C45" s="168" t="s">
        <v>778</v>
      </c>
      <c r="D45" s="170">
        <v>42</v>
      </c>
      <c r="E45" s="170" t="s">
        <v>691</v>
      </c>
    </row>
    <row r="46" spans="1:5" ht="20.100000000000001" customHeight="1" x14ac:dyDescent="0.15">
      <c r="A46" s="168">
        <v>43</v>
      </c>
      <c r="B46" s="169" t="s">
        <v>690</v>
      </c>
      <c r="C46" s="168" t="s">
        <v>778</v>
      </c>
      <c r="D46" s="170">
        <v>43</v>
      </c>
      <c r="E46" s="170" t="s">
        <v>692</v>
      </c>
    </row>
    <row r="47" spans="1:5" ht="20.100000000000001" customHeight="1" x14ac:dyDescent="0.15">
      <c r="A47" s="168">
        <v>44</v>
      </c>
      <c r="B47" s="169" t="s">
        <v>690</v>
      </c>
      <c r="C47" s="168" t="s">
        <v>778</v>
      </c>
      <c r="D47" s="170">
        <v>44</v>
      </c>
      <c r="E47" s="170" t="s">
        <v>693</v>
      </c>
    </row>
    <row r="48" spans="1:5" ht="20.100000000000001" customHeight="1" x14ac:dyDescent="0.15">
      <c r="A48" s="168">
        <v>45</v>
      </c>
      <c r="B48" s="169" t="s">
        <v>690</v>
      </c>
      <c r="C48" s="168" t="s">
        <v>778</v>
      </c>
      <c r="D48" s="170">
        <v>45</v>
      </c>
      <c r="E48" s="170" t="s">
        <v>694</v>
      </c>
    </row>
    <row r="49" spans="1:5" ht="20.100000000000001" customHeight="1" x14ac:dyDescent="0.15">
      <c r="A49" s="168">
        <v>46</v>
      </c>
      <c r="B49" s="169" t="s">
        <v>690</v>
      </c>
      <c r="C49" s="168" t="s">
        <v>778</v>
      </c>
      <c r="D49" s="170">
        <v>46</v>
      </c>
      <c r="E49" s="170" t="s">
        <v>695</v>
      </c>
    </row>
    <row r="50" spans="1:5" ht="20.100000000000001" customHeight="1" x14ac:dyDescent="0.15">
      <c r="A50" s="168">
        <v>47</v>
      </c>
      <c r="B50" s="169" t="s">
        <v>690</v>
      </c>
      <c r="C50" s="168" t="s">
        <v>778</v>
      </c>
      <c r="D50" s="170">
        <v>47</v>
      </c>
      <c r="E50" s="170" t="s">
        <v>696</v>
      </c>
    </row>
    <row r="51" spans="1:5" ht="20.100000000000001" customHeight="1" x14ac:dyDescent="0.15">
      <c r="A51" s="168">
        <v>48</v>
      </c>
      <c r="B51" s="169" t="s">
        <v>690</v>
      </c>
      <c r="C51" s="168" t="s">
        <v>778</v>
      </c>
      <c r="D51" s="170">
        <v>48</v>
      </c>
      <c r="E51" s="170" t="s">
        <v>697</v>
      </c>
    </row>
    <row r="52" spans="1:5" ht="20.100000000000001" customHeight="1" x14ac:dyDescent="0.15">
      <c r="A52" s="168">
        <v>49</v>
      </c>
      <c r="B52" s="169" t="s">
        <v>690</v>
      </c>
      <c r="C52" s="168" t="s">
        <v>778</v>
      </c>
      <c r="D52" s="170">
        <v>49</v>
      </c>
      <c r="E52" s="170" t="s">
        <v>698</v>
      </c>
    </row>
    <row r="53" spans="1:5" ht="20.100000000000001" customHeight="1" x14ac:dyDescent="0.15">
      <c r="A53" s="168">
        <v>50</v>
      </c>
      <c r="B53" s="169" t="s">
        <v>699</v>
      </c>
      <c r="C53" s="168" t="s">
        <v>779</v>
      </c>
      <c r="D53" s="170">
        <v>50</v>
      </c>
      <c r="E53" s="170" t="s">
        <v>700</v>
      </c>
    </row>
    <row r="54" spans="1:5" ht="20.100000000000001" customHeight="1" x14ac:dyDescent="0.15">
      <c r="A54" s="168">
        <v>51</v>
      </c>
      <c r="B54" s="169" t="s">
        <v>699</v>
      </c>
      <c r="C54" s="168" t="s">
        <v>779</v>
      </c>
      <c r="D54" s="170">
        <v>51</v>
      </c>
      <c r="E54" s="170" t="s">
        <v>701</v>
      </c>
    </row>
    <row r="55" spans="1:5" ht="20.100000000000001" customHeight="1" x14ac:dyDescent="0.15">
      <c r="A55" s="168">
        <v>52</v>
      </c>
      <c r="B55" s="169" t="s">
        <v>699</v>
      </c>
      <c r="C55" s="168" t="s">
        <v>779</v>
      </c>
      <c r="D55" s="170">
        <v>52</v>
      </c>
      <c r="E55" s="170" t="s">
        <v>702</v>
      </c>
    </row>
    <row r="56" spans="1:5" ht="20.100000000000001" customHeight="1" x14ac:dyDescent="0.15">
      <c r="A56" s="168">
        <v>53</v>
      </c>
      <c r="B56" s="169" t="s">
        <v>699</v>
      </c>
      <c r="C56" s="168" t="s">
        <v>779</v>
      </c>
      <c r="D56" s="170">
        <v>53</v>
      </c>
      <c r="E56" s="170" t="s">
        <v>780</v>
      </c>
    </row>
    <row r="57" spans="1:5" ht="20.100000000000001" customHeight="1" x14ac:dyDescent="0.15">
      <c r="A57" s="168">
        <v>54</v>
      </c>
      <c r="B57" s="169" t="s">
        <v>699</v>
      </c>
      <c r="C57" s="168" t="s">
        <v>779</v>
      </c>
      <c r="D57" s="170">
        <v>54</v>
      </c>
      <c r="E57" s="170" t="s">
        <v>703</v>
      </c>
    </row>
    <row r="58" spans="1:5" ht="20.100000000000001" customHeight="1" x14ac:dyDescent="0.15">
      <c r="A58" s="168">
        <v>55</v>
      </c>
      <c r="B58" s="169" t="s">
        <v>699</v>
      </c>
      <c r="C58" s="168" t="s">
        <v>779</v>
      </c>
      <c r="D58" s="170">
        <v>55</v>
      </c>
      <c r="E58" s="170" t="s">
        <v>704</v>
      </c>
    </row>
    <row r="59" spans="1:5" ht="20.100000000000001" customHeight="1" x14ac:dyDescent="0.15">
      <c r="A59" s="168">
        <v>56</v>
      </c>
      <c r="B59" s="169" t="s">
        <v>699</v>
      </c>
      <c r="C59" s="168" t="s">
        <v>779</v>
      </c>
      <c r="D59" s="170">
        <v>56</v>
      </c>
      <c r="E59" s="170" t="s">
        <v>705</v>
      </c>
    </row>
    <row r="60" spans="1:5" ht="20.100000000000001" customHeight="1" x14ac:dyDescent="0.15">
      <c r="A60" s="168">
        <v>57</v>
      </c>
      <c r="B60" s="169" t="s">
        <v>699</v>
      </c>
      <c r="C60" s="168" t="s">
        <v>779</v>
      </c>
      <c r="D60" s="170">
        <v>57</v>
      </c>
      <c r="E60" s="170" t="s">
        <v>706</v>
      </c>
    </row>
    <row r="61" spans="1:5" ht="20.100000000000001" customHeight="1" x14ac:dyDescent="0.15">
      <c r="A61" s="168">
        <v>58</v>
      </c>
      <c r="B61" s="169" t="s">
        <v>699</v>
      </c>
      <c r="C61" s="168" t="s">
        <v>779</v>
      </c>
      <c r="D61" s="170">
        <v>58</v>
      </c>
      <c r="E61" s="170" t="s">
        <v>707</v>
      </c>
    </row>
    <row r="62" spans="1:5" ht="20.100000000000001" customHeight="1" x14ac:dyDescent="0.15">
      <c r="A62" s="168">
        <v>59</v>
      </c>
      <c r="B62" s="169" t="s">
        <v>699</v>
      </c>
      <c r="C62" s="168" t="s">
        <v>779</v>
      </c>
      <c r="D62" s="170">
        <v>59</v>
      </c>
      <c r="E62" s="170" t="s">
        <v>708</v>
      </c>
    </row>
    <row r="63" spans="1:5" ht="20.100000000000001" customHeight="1" x14ac:dyDescent="0.15">
      <c r="A63" s="168">
        <v>60</v>
      </c>
      <c r="B63" s="169" t="s">
        <v>699</v>
      </c>
      <c r="C63" s="168" t="s">
        <v>779</v>
      </c>
      <c r="D63" s="170">
        <v>60</v>
      </c>
      <c r="E63" s="170" t="s">
        <v>709</v>
      </c>
    </row>
    <row r="64" spans="1:5" ht="20.100000000000001" customHeight="1" x14ac:dyDescent="0.15">
      <c r="A64" s="168">
        <v>61</v>
      </c>
      <c r="B64" s="169" t="s">
        <v>699</v>
      </c>
      <c r="C64" s="168" t="s">
        <v>779</v>
      </c>
      <c r="D64" s="170">
        <v>61</v>
      </c>
      <c r="E64" s="170" t="s">
        <v>710</v>
      </c>
    </row>
    <row r="65" spans="1:5" ht="20.100000000000001" customHeight="1" x14ac:dyDescent="0.15">
      <c r="A65" s="168">
        <v>62</v>
      </c>
      <c r="B65" s="169" t="s">
        <v>711</v>
      </c>
      <c r="C65" s="168" t="s">
        <v>781</v>
      </c>
      <c r="D65" s="170">
        <v>62</v>
      </c>
      <c r="E65" s="170" t="s">
        <v>712</v>
      </c>
    </row>
    <row r="66" spans="1:5" ht="20.100000000000001" customHeight="1" x14ac:dyDescent="0.15">
      <c r="A66" s="168">
        <v>63</v>
      </c>
      <c r="B66" s="169" t="s">
        <v>711</v>
      </c>
      <c r="C66" s="168" t="s">
        <v>781</v>
      </c>
      <c r="D66" s="170">
        <v>63</v>
      </c>
      <c r="E66" s="170" t="s">
        <v>713</v>
      </c>
    </row>
    <row r="67" spans="1:5" ht="20.100000000000001" customHeight="1" x14ac:dyDescent="0.15">
      <c r="A67" s="168">
        <v>64</v>
      </c>
      <c r="B67" s="169" t="s">
        <v>711</v>
      </c>
      <c r="C67" s="168" t="s">
        <v>781</v>
      </c>
      <c r="D67" s="170">
        <v>64</v>
      </c>
      <c r="E67" s="170" t="s">
        <v>782</v>
      </c>
    </row>
    <row r="68" spans="1:5" ht="20.100000000000001" customHeight="1" x14ac:dyDescent="0.15">
      <c r="A68" s="168">
        <v>65</v>
      </c>
      <c r="B68" s="169" t="s">
        <v>711</v>
      </c>
      <c r="C68" s="168" t="s">
        <v>781</v>
      </c>
      <c r="D68" s="170">
        <v>65</v>
      </c>
      <c r="E68" s="170" t="s">
        <v>783</v>
      </c>
    </row>
    <row r="69" spans="1:5" ht="20.100000000000001" customHeight="1" x14ac:dyDescent="0.15">
      <c r="A69" s="168">
        <v>66</v>
      </c>
      <c r="B69" s="169" t="s">
        <v>711</v>
      </c>
      <c r="C69" s="168" t="s">
        <v>781</v>
      </c>
      <c r="D69" s="170">
        <v>66</v>
      </c>
      <c r="E69" s="170" t="s">
        <v>714</v>
      </c>
    </row>
    <row r="70" spans="1:5" ht="20.100000000000001" customHeight="1" x14ac:dyDescent="0.15">
      <c r="A70" s="168">
        <v>67</v>
      </c>
      <c r="B70" s="169" t="s">
        <v>711</v>
      </c>
      <c r="C70" s="168" t="s">
        <v>781</v>
      </c>
      <c r="D70" s="170">
        <v>67</v>
      </c>
      <c r="E70" s="170" t="s">
        <v>784</v>
      </c>
    </row>
    <row r="71" spans="1:5" ht="20.100000000000001" customHeight="1" x14ac:dyDescent="0.15">
      <c r="A71" s="168">
        <v>68</v>
      </c>
      <c r="B71" s="169" t="s">
        <v>715</v>
      </c>
      <c r="C71" s="168" t="s">
        <v>785</v>
      </c>
      <c r="D71" s="170">
        <v>68</v>
      </c>
      <c r="E71" s="170" t="s">
        <v>716</v>
      </c>
    </row>
    <row r="72" spans="1:5" ht="20.100000000000001" customHeight="1" x14ac:dyDescent="0.15">
      <c r="A72" s="168">
        <v>69</v>
      </c>
      <c r="B72" s="169" t="s">
        <v>715</v>
      </c>
      <c r="C72" s="168" t="s">
        <v>785</v>
      </c>
      <c r="D72" s="170">
        <v>69</v>
      </c>
      <c r="E72" s="170" t="s">
        <v>717</v>
      </c>
    </row>
    <row r="73" spans="1:5" ht="20.100000000000001" customHeight="1" x14ac:dyDescent="0.15">
      <c r="A73" s="168">
        <v>70</v>
      </c>
      <c r="B73" s="169" t="s">
        <v>715</v>
      </c>
      <c r="C73" s="168" t="s">
        <v>785</v>
      </c>
      <c r="D73" s="170">
        <v>70</v>
      </c>
      <c r="E73" s="170" t="s">
        <v>718</v>
      </c>
    </row>
    <row r="74" spans="1:5" ht="20.100000000000001" customHeight="1" x14ac:dyDescent="0.15">
      <c r="A74" s="168">
        <v>71</v>
      </c>
      <c r="B74" s="169" t="s">
        <v>719</v>
      </c>
      <c r="C74" s="168" t="s">
        <v>786</v>
      </c>
      <c r="D74" s="170">
        <v>71</v>
      </c>
      <c r="E74" s="170" t="s">
        <v>720</v>
      </c>
    </row>
    <row r="75" spans="1:5" ht="20.100000000000001" customHeight="1" x14ac:dyDescent="0.15">
      <c r="A75" s="168">
        <v>72</v>
      </c>
      <c r="B75" s="169" t="s">
        <v>719</v>
      </c>
      <c r="C75" s="168" t="s">
        <v>786</v>
      </c>
      <c r="D75" s="170">
        <v>72</v>
      </c>
      <c r="E75" s="170" t="s">
        <v>721</v>
      </c>
    </row>
    <row r="76" spans="1:5" ht="20.100000000000001" customHeight="1" x14ac:dyDescent="0.15">
      <c r="A76" s="168">
        <v>73</v>
      </c>
      <c r="B76" s="169" t="s">
        <v>719</v>
      </c>
      <c r="C76" s="168" t="s">
        <v>786</v>
      </c>
      <c r="D76" s="170">
        <v>73</v>
      </c>
      <c r="E76" s="170" t="s">
        <v>722</v>
      </c>
    </row>
    <row r="77" spans="1:5" ht="20.100000000000001" customHeight="1" x14ac:dyDescent="0.15">
      <c r="A77" s="168">
        <v>74</v>
      </c>
      <c r="B77" s="169" t="s">
        <v>719</v>
      </c>
      <c r="C77" s="168" t="s">
        <v>786</v>
      </c>
      <c r="D77" s="170">
        <v>74</v>
      </c>
      <c r="E77" s="170" t="s">
        <v>723</v>
      </c>
    </row>
    <row r="78" spans="1:5" ht="20.100000000000001" customHeight="1" x14ac:dyDescent="0.15">
      <c r="A78" s="168">
        <v>75</v>
      </c>
      <c r="B78" s="169" t="s">
        <v>724</v>
      </c>
      <c r="C78" s="168" t="s">
        <v>787</v>
      </c>
      <c r="D78" s="170">
        <v>75</v>
      </c>
      <c r="E78" s="170" t="s">
        <v>725</v>
      </c>
    </row>
    <row r="79" spans="1:5" ht="20.100000000000001" customHeight="1" x14ac:dyDescent="0.15">
      <c r="A79" s="168">
        <v>76</v>
      </c>
      <c r="B79" s="169" t="s">
        <v>724</v>
      </c>
      <c r="C79" s="168" t="s">
        <v>787</v>
      </c>
      <c r="D79" s="170">
        <v>76</v>
      </c>
      <c r="E79" s="170" t="s">
        <v>726</v>
      </c>
    </row>
    <row r="80" spans="1:5" ht="20.100000000000001" customHeight="1" x14ac:dyDescent="0.15">
      <c r="A80" s="168">
        <v>77</v>
      </c>
      <c r="B80" s="169" t="s">
        <v>724</v>
      </c>
      <c r="C80" s="168" t="s">
        <v>787</v>
      </c>
      <c r="D80" s="170">
        <v>77</v>
      </c>
      <c r="E80" s="170" t="s">
        <v>727</v>
      </c>
    </row>
    <row r="81" spans="1:5" ht="20.100000000000001" customHeight="1" x14ac:dyDescent="0.15">
      <c r="A81" s="168">
        <v>78</v>
      </c>
      <c r="B81" s="169" t="s">
        <v>728</v>
      </c>
      <c r="C81" s="168" t="s">
        <v>788</v>
      </c>
      <c r="D81" s="170">
        <v>78</v>
      </c>
      <c r="E81" s="170" t="s">
        <v>729</v>
      </c>
    </row>
    <row r="82" spans="1:5" ht="20.100000000000001" customHeight="1" x14ac:dyDescent="0.15">
      <c r="A82" s="168">
        <v>79</v>
      </c>
      <c r="B82" s="169" t="s">
        <v>728</v>
      </c>
      <c r="C82" s="168" t="s">
        <v>788</v>
      </c>
      <c r="D82" s="170">
        <v>79</v>
      </c>
      <c r="E82" s="170" t="s">
        <v>730</v>
      </c>
    </row>
    <row r="83" spans="1:5" ht="20.100000000000001" customHeight="1" x14ac:dyDescent="0.15">
      <c r="A83" s="168">
        <v>80</v>
      </c>
      <c r="B83" s="169" t="s">
        <v>728</v>
      </c>
      <c r="C83" s="168" t="s">
        <v>788</v>
      </c>
      <c r="D83" s="170">
        <v>80</v>
      </c>
      <c r="E83" s="170" t="s">
        <v>731</v>
      </c>
    </row>
    <row r="84" spans="1:5" ht="20.100000000000001" customHeight="1" x14ac:dyDescent="0.15">
      <c r="A84" s="168">
        <v>81</v>
      </c>
      <c r="B84" s="169" t="s">
        <v>732</v>
      </c>
      <c r="C84" s="168" t="s">
        <v>789</v>
      </c>
      <c r="D84" s="170">
        <v>81</v>
      </c>
      <c r="E84" s="170" t="s">
        <v>733</v>
      </c>
    </row>
    <row r="85" spans="1:5" ht="20.100000000000001" customHeight="1" x14ac:dyDescent="0.15">
      <c r="A85" s="168">
        <v>82</v>
      </c>
      <c r="B85" s="169" t="s">
        <v>732</v>
      </c>
      <c r="C85" s="168" t="s">
        <v>789</v>
      </c>
      <c r="D85" s="170">
        <v>82</v>
      </c>
      <c r="E85" s="170" t="s">
        <v>790</v>
      </c>
    </row>
    <row r="86" spans="1:5" ht="20.100000000000001" customHeight="1" x14ac:dyDescent="0.15">
      <c r="A86" s="168">
        <v>83</v>
      </c>
      <c r="B86" s="169" t="s">
        <v>734</v>
      </c>
      <c r="C86" s="168" t="s">
        <v>791</v>
      </c>
      <c r="D86" s="170">
        <v>83</v>
      </c>
      <c r="E86" s="170" t="s">
        <v>735</v>
      </c>
    </row>
    <row r="87" spans="1:5" ht="20.100000000000001" customHeight="1" x14ac:dyDescent="0.15">
      <c r="A87" s="168">
        <v>84</v>
      </c>
      <c r="B87" s="169" t="s">
        <v>734</v>
      </c>
      <c r="C87" s="168" t="s">
        <v>791</v>
      </c>
      <c r="D87" s="170">
        <v>84</v>
      </c>
      <c r="E87" s="170" t="s">
        <v>736</v>
      </c>
    </row>
    <row r="88" spans="1:5" ht="20.100000000000001" customHeight="1" x14ac:dyDescent="0.15">
      <c r="A88" s="168">
        <v>85</v>
      </c>
      <c r="B88" s="169" t="s">
        <v>734</v>
      </c>
      <c r="C88" s="168" t="s">
        <v>791</v>
      </c>
      <c r="D88" s="170">
        <v>85</v>
      </c>
      <c r="E88" s="170" t="s">
        <v>737</v>
      </c>
    </row>
    <row r="89" spans="1:5" ht="20.100000000000001" customHeight="1" x14ac:dyDescent="0.15">
      <c r="A89" s="168">
        <v>86</v>
      </c>
      <c r="B89" s="169" t="s">
        <v>738</v>
      </c>
      <c r="C89" s="168" t="s">
        <v>739</v>
      </c>
      <c r="D89" s="170">
        <v>86</v>
      </c>
      <c r="E89" s="170" t="s">
        <v>193</v>
      </c>
    </row>
    <row r="90" spans="1:5" ht="20.100000000000001" customHeight="1" x14ac:dyDescent="0.15">
      <c r="A90" s="168">
        <v>87</v>
      </c>
      <c r="B90" s="169" t="s">
        <v>738</v>
      </c>
      <c r="C90" s="168" t="s">
        <v>739</v>
      </c>
      <c r="D90" s="170">
        <v>87</v>
      </c>
      <c r="E90" s="170" t="s">
        <v>740</v>
      </c>
    </row>
    <row r="91" spans="1:5" ht="20.100000000000001" customHeight="1" x14ac:dyDescent="0.15">
      <c r="A91" s="168">
        <v>88</v>
      </c>
      <c r="B91" s="169" t="s">
        <v>741</v>
      </c>
      <c r="C91" s="168" t="s">
        <v>742</v>
      </c>
      <c r="D91" s="170">
        <v>88</v>
      </c>
      <c r="E91" s="170" t="s">
        <v>743</v>
      </c>
    </row>
    <row r="92" spans="1:5" ht="20.100000000000001" customHeight="1" x14ac:dyDescent="0.15">
      <c r="A92" s="168">
        <v>89</v>
      </c>
      <c r="B92" s="169" t="s">
        <v>741</v>
      </c>
      <c r="C92" s="168" t="s">
        <v>742</v>
      </c>
      <c r="D92" s="170">
        <v>89</v>
      </c>
      <c r="E92" s="170" t="s">
        <v>744</v>
      </c>
    </row>
    <row r="93" spans="1:5" ht="20.100000000000001" customHeight="1" x14ac:dyDescent="0.15">
      <c r="A93" s="168">
        <v>90</v>
      </c>
      <c r="B93" s="169" t="s">
        <v>741</v>
      </c>
      <c r="C93" s="168" t="s">
        <v>742</v>
      </c>
      <c r="D93" s="170">
        <v>90</v>
      </c>
      <c r="E93" s="170" t="s">
        <v>745</v>
      </c>
    </row>
    <row r="94" spans="1:5" ht="20.100000000000001" customHeight="1" x14ac:dyDescent="0.15">
      <c r="A94" s="168">
        <v>91</v>
      </c>
      <c r="B94" s="169" t="s">
        <v>741</v>
      </c>
      <c r="C94" s="168" t="s">
        <v>742</v>
      </c>
      <c r="D94" s="170">
        <v>91</v>
      </c>
      <c r="E94" s="170" t="s">
        <v>746</v>
      </c>
    </row>
    <row r="95" spans="1:5" ht="20.100000000000001" customHeight="1" x14ac:dyDescent="0.15">
      <c r="A95" s="168">
        <v>92</v>
      </c>
      <c r="B95" s="169" t="s">
        <v>741</v>
      </c>
      <c r="C95" s="168" t="s">
        <v>742</v>
      </c>
      <c r="D95" s="170">
        <v>92</v>
      </c>
      <c r="E95" s="170" t="s">
        <v>747</v>
      </c>
    </row>
    <row r="96" spans="1:5" ht="20.100000000000001" customHeight="1" x14ac:dyDescent="0.15">
      <c r="A96" s="168">
        <v>93</v>
      </c>
      <c r="B96" s="169" t="s">
        <v>741</v>
      </c>
      <c r="C96" s="168" t="s">
        <v>742</v>
      </c>
      <c r="D96" s="170">
        <v>93</v>
      </c>
      <c r="E96" s="170" t="s">
        <v>748</v>
      </c>
    </row>
    <row r="97" spans="1:5" ht="20.100000000000001" customHeight="1" x14ac:dyDescent="0.15">
      <c r="A97" s="168">
        <v>94</v>
      </c>
      <c r="B97" s="169" t="s">
        <v>741</v>
      </c>
      <c r="C97" s="168" t="s">
        <v>742</v>
      </c>
      <c r="D97" s="170">
        <v>94</v>
      </c>
      <c r="E97" s="170" t="s">
        <v>749</v>
      </c>
    </row>
    <row r="98" spans="1:5" ht="20.100000000000001" customHeight="1" x14ac:dyDescent="0.15">
      <c r="A98" s="168">
        <v>95</v>
      </c>
      <c r="B98" s="169" t="s">
        <v>741</v>
      </c>
      <c r="C98" s="168" t="s">
        <v>742</v>
      </c>
      <c r="D98" s="170">
        <v>95</v>
      </c>
      <c r="E98" s="170" t="s">
        <v>750</v>
      </c>
    </row>
    <row r="99" spans="1:5" ht="20.100000000000001" customHeight="1" x14ac:dyDescent="0.15">
      <c r="A99" s="168">
        <v>96</v>
      </c>
      <c r="B99" s="169" t="s">
        <v>741</v>
      </c>
      <c r="C99" s="168" t="s">
        <v>742</v>
      </c>
      <c r="D99" s="170">
        <v>96</v>
      </c>
      <c r="E99" s="170" t="s">
        <v>751</v>
      </c>
    </row>
    <row r="100" spans="1:5" ht="20.100000000000001" customHeight="1" x14ac:dyDescent="0.15">
      <c r="A100" s="168">
        <v>97</v>
      </c>
      <c r="B100" s="169" t="s">
        <v>752</v>
      </c>
      <c r="C100" s="168" t="s">
        <v>753</v>
      </c>
      <c r="D100" s="170">
        <v>97</v>
      </c>
      <c r="E100" s="170" t="s">
        <v>754</v>
      </c>
    </row>
    <row r="101" spans="1:5" ht="20.100000000000001" customHeight="1" x14ac:dyDescent="0.15">
      <c r="A101" s="168">
        <v>98</v>
      </c>
      <c r="B101" s="169" t="s">
        <v>752</v>
      </c>
      <c r="C101" s="168" t="s">
        <v>774</v>
      </c>
      <c r="D101" s="170">
        <v>98</v>
      </c>
      <c r="E101" s="170" t="s">
        <v>755</v>
      </c>
    </row>
    <row r="102" spans="1:5" ht="20.100000000000001" customHeight="1" x14ac:dyDescent="0.15">
      <c r="A102" s="171">
        <v>99</v>
      </c>
      <c r="B102" s="172" t="s">
        <v>756</v>
      </c>
      <c r="C102" s="171" t="s">
        <v>757</v>
      </c>
      <c r="D102" s="173">
        <v>99</v>
      </c>
      <c r="E102" s="173" t="s">
        <v>757</v>
      </c>
    </row>
  </sheetData>
  <sheetProtection autoFilter="0"/>
  <phoneticPr fontId="3"/>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5" tint="0.79998168889431442"/>
    <pageSetUpPr fitToPage="1"/>
  </sheetPr>
  <dimension ref="A1:Z107"/>
  <sheetViews>
    <sheetView zoomScale="70" zoomScaleNormal="70" zoomScaleSheetLayoutView="90" workbookViewId="0">
      <pane xSplit="3" ySplit="2" topLeftCell="D3" activePane="bottomRight" state="frozen"/>
      <selection pane="topRight" activeCell="D1" sqref="D1"/>
      <selection pane="bottomLeft" activeCell="A3" sqref="A3"/>
      <selection pane="bottomRight"/>
    </sheetView>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7" width="11.5" style="11" customWidth="1"/>
    <col min="8" max="8" width="13.875" style="11" bestFit="1" customWidth="1"/>
    <col min="9" max="10" width="11.5" style="11" customWidth="1"/>
    <col min="11" max="11" width="13.875" style="11" bestFit="1" customWidth="1"/>
    <col min="12" max="14" width="11.5" style="11" customWidth="1"/>
    <col min="15" max="15" width="11.5" style="35" customWidth="1"/>
    <col min="16" max="17" width="11.5" style="11" customWidth="1"/>
    <col min="18" max="18" width="86.125" style="33" bestFit="1" customWidth="1"/>
    <col min="19" max="19" width="16.25" style="11" customWidth="1"/>
    <col min="20" max="25" width="9" style="11"/>
    <col min="26" max="26" width="3.625" style="11" customWidth="1"/>
    <col min="27" max="16384" width="9" style="11"/>
  </cols>
  <sheetData>
    <row r="1" spans="1:26"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26"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c r="S2" s="96"/>
    </row>
    <row r="3" spans="1:26" s="24" customFormat="1" ht="364.5" customHeight="1" x14ac:dyDescent="0.15">
      <c r="A3" s="3" t="str" cm="1">
        <f t="array" ref="A3:R7">_xlfn._xlws.FILTER(一覧表!A3:R118,一覧表!W3:W118="電気・ガス・熱供給・水道業")</f>
        <v>特殊ケース</v>
      </c>
      <c r="B3" s="176">
        <v>44</v>
      </c>
      <c r="C3" s="5" t="str">
        <v>九州電力株式会社</v>
      </c>
      <c r="D3" s="29" t="str">
        <v>福岡県福岡市中央区渡辺通２丁目１－８２</v>
      </c>
      <c r="E3" s="7">
        <v>33</v>
      </c>
      <c r="F3" s="29" t="str">
        <v>電力供給事業</v>
      </c>
      <c r="G3" s="7" t="str">
        <v>R5～R9</v>
      </c>
      <c r="H3" s="18">
        <v>507867</v>
      </c>
      <c r="I3" s="18" t="str">
        <v>-</v>
      </c>
      <c r="J3" s="23" t="str">
        <v>-</v>
      </c>
      <c r="K3" s="18">
        <v>463127</v>
      </c>
      <c r="L3" s="23">
        <v>8.8093930103747664E-2</v>
      </c>
      <c r="M3" s="98">
        <v>0.46200000000000002</v>
      </c>
      <c r="N3" s="98" t="str">
        <v>極力抑制</v>
      </c>
      <c r="O3" s="23" t="str">
        <v>-</v>
      </c>
      <c r="P3" s="98">
        <v>0.41699999999999998</v>
      </c>
      <c r="Q3" s="23" t="str">
        <v>-</v>
      </c>
      <c r="R3" s="29" t="str">
        <v>（１）	安全を大前提とした原子力発電の活用
（２）	再生可能エネルギーの活用
（３）	火力発電の更なる高効率化や適切な維持管理
（４）	低炭素社会の資する省エネ・省ＣＯ２サービスの提供等電気使用量削減】
【車両燃料使用量削減】
１公共交通機関の利用
２車両燃費管理の徹底
３エコドライブの徹底
４車両配車計画に基づく低公害車の導入検討
【電気使用量削減】
１事務室照明の適正管理
・不要な照明の消灯
・照明の間引き
２空調運転の適正管理
・空調設定温度の適正管理
・空調運転時間の短縮
・不要な空調の停止
３OA機器等電源の適正管理
・不要なOA機器等の電源断
・節電モードの活用
４エレベーター利用の自粛
・近接階への階段使用
・エレベーターの稼働台数の削減
５その他
・給湯器の停止</v>
      </c>
      <c r="S3" s="101"/>
      <c r="T3" s="102"/>
    </row>
    <row r="4" spans="1:26" s="24" customFormat="1" ht="112.5" customHeight="1" x14ac:dyDescent="0.15">
      <c r="A4" s="3" t="str">
        <v>未達成</v>
      </c>
      <c r="B4" s="176">
        <v>57</v>
      </c>
      <c r="C4" s="5" t="str">
        <v>エア・ウォーター株式会社</v>
      </c>
      <c r="D4" s="29" t="str">
        <v>大阪府大阪市中央区南船場2丁目12番8号</v>
      </c>
      <c r="E4" s="7">
        <v>34</v>
      </c>
      <c r="F4" s="29" t="str">
        <v>圧縮ガスを製造し、パイプラインにてユーザーへ供給
液体窒素、液体酸素製造業</v>
      </c>
      <c r="G4" s="7" t="str">
        <v>R3～R6</v>
      </c>
      <c r="H4" s="18">
        <v>16825</v>
      </c>
      <c r="I4" s="18">
        <v>16657</v>
      </c>
      <c r="J4" s="23">
        <v>9.98514115898963E-3</v>
      </c>
      <c r="K4" s="18">
        <v>25897</v>
      </c>
      <c r="L4" s="23">
        <v>-0.53919762258543824</v>
      </c>
      <c r="M4" s="98">
        <v>0.1216</v>
      </c>
      <c r="N4" s="98">
        <v>0.11459999999999999</v>
      </c>
      <c r="O4" s="23">
        <v>5.7565789473684292E-2</v>
      </c>
      <c r="P4" s="98">
        <v>0.1164</v>
      </c>
      <c r="Q4" s="23">
        <v>4.2763157894736836E-2</v>
      </c>
      <c r="R4" s="29" t="str">
        <v>装置運転の効率化</v>
      </c>
      <c r="S4" s="101"/>
      <c r="T4" s="102"/>
    </row>
    <row r="5" spans="1:26" s="24" customFormat="1" ht="120.75" customHeight="1" x14ac:dyDescent="0.15">
      <c r="A5" s="3" t="str">
        <v>未達成</v>
      </c>
      <c r="B5" s="176">
        <v>62</v>
      </c>
      <c r="C5" s="248" t="str">
        <v>電源開発株式会社</v>
      </c>
      <c r="D5" s="29" t="str">
        <v>東京都 中央 区銀座 六丁 目 15番 1号</v>
      </c>
      <c r="E5" s="7">
        <v>33</v>
      </c>
      <c r="F5" s="29" t="str">
        <v>一般電力会社への電力供給</v>
      </c>
      <c r="G5" s="7" t="str">
        <v>R5～R7</v>
      </c>
      <c r="H5" s="18">
        <v>815654</v>
      </c>
      <c r="I5" s="18">
        <v>863455</v>
      </c>
      <c r="J5" s="23">
        <v>-5.8604506322533778E-2</v>
      </c>
      <c r="K5" s="18">
        <v>832561</v>
      </c>
      <c r="L5" s="23">
        <v>-2.0728151887932977E-2</v>
      </c>
      <c r="M5" s="98">
        <v>1.38</v>
      </c>
      <c r="N5" s="98" t="str">
        <v>-</v>
      </c>
      <c r="O5" s="23" t="str">
        <v>-</v>
      </c>
      <c r="P5" s="98">
        <v>1.36</v>
      </c>
      <c r="Q5" s="23">
        <v>1.4492753623188248E-2</v>
      </c>
      <c r="R5" s="29" t="str">
        <v>・バイオマス燃料混焼によりC02排出削減に努めた。
・ボイラ燃焼用空気を適宜調整し燃焼効率改善に努めた。
・発電効率の回復を図るべく、熱利用設備(再生式空気予熱器及びガス・ガスヒータのエレメント)を補修し、機能回復に努めた。
・定期点検（中間点検）により、設備の維持管理に努めた。但し、昨年度は発電所休止及び廃止準備に伴う燃料消費のためCO2排出量を削減することができなかった。</v>
      </c>
      <c r="S5" s="101"/>
      <c r="T5" s="102"/>
    </row>
    <row r="6" spans="1:26" s="24" customFormat="1" ht="60" customHeight="1" x14ac:dyDescent="0.15">
      <c r="A6" s="3" t="str">
        <v>原単位目標達成</v>
      </c>
      <c r="B6" s="176">
        <v>79</v>
      </c>
      <c r="C6" s="5" t="str">
        <v>ハウステンボス熱供給株式会社</v>
      </c>
      <c r="D6" s="29" t="str">
        <v>佐世保市ハウステンボス町５－３</v>
      </c>
      <c r="E6" s="7">
        <v>35</v>
      </c>
      <c r="F6" s="29" t="str">
        <v>佐世保ハ ウステンボス地区熱供給事業</v>
      </c>
      <c r="G6" s="7" t="str">
        <v>R5～R7</v>
      </c>
      <c r="H6" s="18">
        <v>8741</v>
      </c>
      <c r="I6" s="18">
        <v>8592</v>
      </c>
      <c r="J6" s="23">
        <v>1.704610456469513E-2</v>
      </c>
      <c r="K6" s="18">
        <v>9844</v>
      </c>
      <c r="L6" s="23">
        <v>-0.12618693513328005</v>
      </c>
      <c r="M6" s="98">
        <v>5.8999999999999997E-2</v>
      </c>
      <c r="N6" s="98">
        <v>5.8000000000000003E-2</v>
      </c>
      <c r="O6" s="23">
        <v>1.6949152542372725E-2</v>
      </c>
      <c r="P6" s="98">
        <v>5.6000000000000001E-2</v>
      </c>
      <c r="Q6" s="23">
        <v>5.084745762711862E-2</v>
      </c>
      <c r="R6" s="29" t="str">
        <v>・令和5年度、プラント内照明(約165カ所)のLED化工事を実施。
・令和5～6年度、2号蒸気吸収式冷凍機更新工事を実施。令和6年6月～稼働開始。
・令和6年度、1号ボイラー台数制御盤にパワーガードを取付け。</v>
      </c>
      <c r="S6" s="101"/>
      <c r="T6" s="102"/>
    </row>
    <row r="7" spans="1:26" s="24" customFormat="1" ht="60" customHeight="1" x14ac:dyDescent="0.15">
      <c r="A7" s="3" t="str">
        <v>特殊ケース</v>
      </c>
      <c r="B7" s="191">
        <v>109</v>
      </c>
      <c r="C7" s="5" t="str">
        <v>九州電力送配電株式会社</v>
      </c>
      <c r="D7" s="29" t="str">
        <v>福岡県福岡市中央区渡辺通２丁目１－８２</v>
      </c>
      <c r="E7" s="7">
        <v>33</v>
      </c>
      <c r="F7" s="29" t="str">
        <v>電力供給事業</v>
      </c>
      <c r="G7" s="7" t="str">
        <v>R5～R9</v>
      </c>
      <c r="H7" s="18">
        <v>10092</v>
      </c>
      <c r="I7" s="18">
        <v>9617</v>
      </c>
      <c r="J7" s="23">
        <v>4.7066983749504576E-2</v>
      </c>
      <c r="K7" s="18">
        <v>10418</v>
      </c>
      <c r="L7" s="23">
        <v>-3.2302814110186207E-2</v>
      </c>
      <c r="M7" s="98" t="str">
        <v>-</v>
      </c>
      <c r="N7" s="98" t="str">
        <v>-</v>
      </c>
      <c r="O7" s="23" t="str">
        <v>-</v>
      </c>
      <c r="P7" s="98" t="str">
        <v>-</v>
      </c>
      <c r="Q7" s="23" t="str">
        <v>-</v>
      </c>
      <c r="R7" s="29" t="str">
        <v>別紙参照</v>
      </c>
      <c r="S7" s="102"/>
      <c r="T7" s="102"/>
    </row>
    <row r="8" spans="1:26" s="24" customFormat="1" ht="28.5" customHeight="1" x14ac:dyDescent="0.15">
      <c r="A8" s="3"/>
      <c r="B8" s="204" t="s">
        <v>62</v>
      </c>
      <c r="C8" s="204"/>
      <c r="D8" s="204"/>
      <c r="E8" s="204"/>
      <c r="F8" s="204"/>
      <c r="G8" s="30"/>
      <c r="H8" s="15">
        <f>SUM(H3:H7)</f>
        <v>1359179</v>
      </c>
      <c r="I8" s="15">
        <f>SUM(I3:I7)</f>
        <v>898321</v>
      </c>
      <c r="J8" s="99">
        <f>1-I8/H8</f>
        <v>0.33907086557399724</v>
      </c>
      <c r="K8" s="15">
        <f>SUM(K3:K7)</f>
        <v>1341847</v>
      </c>
      <c r="L8" s="99">
        <f>1-K8/H8</f>
        <v>1.2751815618104789E-2</v>
      </c>
      <c r="M8" s="17"/>
      <c r="N8" s="17"/>
      <c r="O8" s="23"/>
      <c r="P8" s="31"/>
      <c r="Q8" s="19"/>
      <c r="R8" s="5"/>
    </row>
    <row r="9" spans="1:26" ht="54" customHeight="1" x14ac:dyDescent="0.15">
      <c r="A9" s="96"/>
      <c r="H9" s="96"/>
      <c r="I9" s="96"/>
      <c r="J9" s="49"/>
      <c r="K9" s="96"/>
      <c r="L9" s="49"/>
      <c r="O9" s="49"/>
      <c r="Q9" s="49"/>
    </row>
    <row r="10" spans="1:26" ht="30.75" customHeight="1" x14ac:dyDescent="0.15">
      <c r="A10" s="96"/>
      <c r="H10" s="96"/>
      <c r="I10" s="96"/>
      <c r="J10" s="49"/>
      <c r="K10" s="96"/>
      <c r="L10" s="49"/>
      <c r="O10" s="49"/>
      <c r="Q10" s="49"/>
    </row>
    <row r="11" spans="1:26" ht="54" customHeight="1" x14ac:dyDescent="0.15">
      <c r="A11" s="96"/>
      <c r="H11" s="96"/>
      <c r="I11" s="96"/>
      <c r="J11" s="49"/>
      <c r="K11" s="96"/>
      <c r="L11" s="49"/>
      <c r="O11" s="49"/>
      <c r="P11" s="35"/>
      <c r="Q11" s="49"/>
    </row>
    <row r="12" spans="1:26" x14ac:dyDescent="0.15">
      <c r="A12" s="96"/>
      <c r="H12" s="96"/>
      <c r="I12" s="96"/>
      <c r="J12" s="49"/>
      <c r="K12" s="96"/>
      <c r="L12" s="49"/>
      <c r="O12" s="49"/>
      <c r="P12" s="35"/>
      <c r="Q12" s="49"/>
    </row>
    <row r="13" spans="1:26" x14ac:dyDescent="0.15">
      <c r="A13" s="96"/>
      <c r="H13" s="96"/>
      <c r="I13" s="96"/>
      <c r="J13" s="49"/>
      <c r="K13" s="96"/>
      <c r="L13" s="49"/>
      <c r="O13" s="49"/>
      <c r="P13" s="35"/>
      <c r="Q13" s="49"/>
    </row>
    <row r="14" spans="1:26" ht="36.75" customHeight="1" x14ac:dyDescent="0.15">
      <c r="A14" s="96"/>
      <c r="H14" s="96"/>
      <c r="I14" s="96"/>
      <c r="J14" s="49"/>
      <c r="K14" s="96"/>
      <c r="L14" s="49"/>
      <c r="O14" s="49"/>
      <c r="Q14" s="49"/>
      <c r="S14" s="24"/>
      <c r="T14" s="24"/>
      <c r="U14" s="24"/>
      <c r="V14" s="24"/>
      <c r="W14" s="24"/>
      <c r="X14" s="24"/>
      <c r="Y14" s="24"/>
      <c r="Z14" s="24"/>
    </row>
    <row r="15" spans="1:26" x14ac:dyDescent="0.15">
      <c r="A15" s="96"/>
      <c r="H15" s="96"/>
      <c r="I15" s="96"/>
      <c r="J15" s="49"/>
      <c r="K15" s="96"/>
      <c r="L15" s="49"/>
      <c r="O15" s="49"/>
      <c r="Q15" s="49"/>
    </row>
    <row r="16" spans="1:26" ht="37.5" customHeight="1" x14ac:dyDescent="0.15">
      <c r="A16" s="96"/>
      <c r="H16" s="96"/>
      <c r="I16" s="96"/>
      <c r="J16" s="49"/>
      <c r="K16" s="96"/>
      <c r="L16" s="49"/>
      <c r="O16" s="49"/>
      <c r="Q16" s="49"/>
    </row>
    <row r="17" spans="1:18" ht="37.5" customHeight="1" x14ac:dyDescent="0.15">
      <c r="A17" s="96"/>
      <c r="H17" s="96"/>
      <c r="I17" s="96"/>
      <c r="J17" s="49"/>
      <c r="K17" s="96"/>
      <c r="L17" s="49"/>
      <c r="O17" s="49"/>
      <c r="Q17" s="49"/>
    </row>
    <row r="18" spans="1:18" ht="36.75" customHeight="1" x14ac:dyDescent="0.15">
      <c r="A18" s="96"/>
      <c r="H18" s="96"/>
      <c r="I18" s="96"/>
      <c r="J18" s="49"/>
      <c r="K18" s="96"/>
      <c r="L18" s="49"/>
      <c r="O18" s="49"/>
      <c r="Q18" s="49"/>
    </row>
    <row r="19" spans="1:18" ht="38.25" customHeight="1" x14ac:dyDescent="0.15">
      <c r="A19" s="96"/>
      <c r="H19" s="96"/>
      <c r="I19" s="96"/>
      <c r="J19" s="49"/>
      <c r="K19" s="96"/>
      <c r="L19" s="49"/>
      <c r="O19" s="49"/>
      <c r="Q19" s="49"/>
    </row>
    <row r="20" spans="1:18" ht="35.25" customHeight="1" x14ac:dyDescent="0.15">
      <c r="A20" s="96"/>
      <c r="H20" s="96"/>
      <c r="I20" s="96"/>
      <c r="J20" s="49"/>
      <c r="K20" s="96"/>
      <c r="L20" s="49"/>
      <c r="O20" s="49"/>
      <c r="Q20" s="49"/>
    </row>
    <row r="21" spans="1:18" ht="35.25" customHeight="1" x14ac:dyDescent="0.15">
      <c r="A21" s="96"/>
      <c r="H21" s="96"/>
      <c r="I21" s="96"/>
      <c r="J21" s="49"/>
      <c r="K21" s="96"/>
      <c r="L21" s="49"/>
      <c r="O21" s="49"/>
      <c r="Q21" s="49"/>
    </row>
    <row r="22" spans="1:18" ht="50.25" customHeight="1" x14ac:dyDescent="0.15">
      <c r="A22" s="96"/>
      <c r="H22" s="96"/>
      <c r="I22" s="96"/>
      <c r="J22" s="49"/>
      <c r="K22" s="96"/>
      <c r="L22" s="49"/>
      <c r="O22" s="49"/>
      <c r="Q22" s="49"/>
    </row>
    <row r="23" spans="1:18" ht="35.25" customHeight="1" x14ac:dyDescent="0.15">
      <c r="A23" s="96"/>
      <c r="H23" s="96"/>
      <c r="I23" s="96"/>
      <c r="J23" s="49"/>
      <c r="K23" s="96"/>
      <c r="L23" s="49"/>
      <c r="O23" s="49"/>
      <c r="Q23" s="49"/>
    </row>
    <row r="24" spans="1:18" ht="50.25" customHeight="1" x14ac:dyDescent="0.15">
      <c r="A24" s="96"/>
      <c r="H24" s="96"/>
      <c r="I24" s="96"/>
      <c r="J24" s="49"/>
      <c r="K24" s="96"/>
      <c r="L24" s="49"/>
      <c r="O24" s="49"/>
      <c r="Q24" s="49"/>
    </row>
    <row r="25" spans="1:18" ht="36.75" customHeight="1" x14ac:dyDescent="0.15">
      <c r="A25" s="96"/>
      <c r="H25" s="96"/>
      <c r="I25" s="96"/>
      <c r="J25" s="49"/>
      <c r="K25" s="96"/>
      <c r="L25" s="49"/>
      <c r="O25" s="49"/>
      <c r="Q25" s="49"/>
    </row>
    <row r="26" spans="1:18" ht="35.25" customHeight="1" x14ac:dyDescent="0.15">
      <c r="A26" s="96"/>
      <c r="H26" s="96"/>
      <c r="I26" s="96"/>
      <c r="J26" s="49"/>
      <c r="K26" s="96"/>
      <c r="L26" s="49"/>
      <c r="O26" s="49"/>
      <c r="Q26" s="49"/>
    </row>
    <row r="27" spans="1:18" ht="35.25" customHeight="1" x14ac:dyDescent="0.15">
      <c r="A27" s="96"/>
      <c r="H27" s="96"/>
      <c r="I27" s="96"/>
      <c r="J27" s="49"/>
      <c r="K27" s="96"/>
      <c r="L27" s="49"/>
      <c r="O27" s="49"/>
      <c r="Q27" s="49"/>
    </row>
    <row r="28" spans="1:18" ht="35.25" customHeight="1" x14ac:dyDescent="0.15">
      <c r="A28" s="96"/>
      <c r="H28" s="96"/>
      <c r="I28" s="96"/>
      <c r="J28" s="49"/>
      <c r="K28" s="96"/>
      <c r="L28" s="49"/>
      <c r="O28" s="49"/>
      <c r="Q28" s="49"/>
    </row>
    <row r="29" spans="1:18" ht="35.25" customHeight="1" x14ac:dyDescent="0.15">
      <c r="A29" s="96"/>
      <c r="H29" s="96"/>
      <c r="I29" s="96"/>
      <c r="J29" s="49"/>
      <c r="K29" s="96"/>
      <c r="L29" s="49"/>
      <c r="O29" s="49"/>
      <c r="Q29" s="49"/>
    </row>
    <row r="30" spans="1:18" x14ac:dyDescent="0.15">
      <c r="A30" s="96"/>
      <c r="H30" s="96"/>
      <c r="I30" s="96"/>
      <c r="J30" s="49"/>
      <c r="K30" s="96"/>
      <c r="L30" s="49"/>
      <c r="O30" s="49"/>
      <c r="Q30" s="49"/>
    </row>
    <row r="31" spans="1:18" ht="23.25" customHeight="1" x14ac:dyDescent="0.15">
      <c r="A31" s="96"/>
      <c r="H31" s="96"/>
      <c r="I31" s="96"/>
      <c r="J31" s="49"/>
      <c r="K31" s="96"/>
      <c r="L31" s="49"/>
      <c r="O31" s="49"/>
      <c r="Q31" s="49"/>
    </row>
    <row r="32" spans="1:18" s="24" customFormat="1" x14ac:dyDescent="0.15">
      <c r="A32" s="96"/>
      <c r="B32" s="11"/>
      <c r="C32" s="33"/>
      <c r="D32" s="33"/>
      <c r="E32" s="11"/>
      <c r="F32" s="34"/>
      <c r="G32" s="11"/>
      <c r="H32" s="96"/>
      <c r="I32" s="96"/>
      <c r="J32" s="49"/>
      <c r="K32" s="96"/>
      <c r="L32" s="49"/>
      <c r="M32" s="11"/>
      <c r="N32" s="11"/>
      <c r="O32" s="49"/>
      <c r="P32" s="11"/>
      <c r="Q32" s="49"/>
      <c r="R32" s="33"/>
    </row>
    <row r="33" spans="1:26" ht="21" customHeight="1" x14ac:dyDescent="0.15">
      <c r="A33" s="96"/>
      <c r="H33" s="96"/>
      <c r="I33" s="96"/>
      <c r="J33" s="49"/>
      <c r="K33" s="96"/>
      <c r="L33" s="49"/>
      <c r="O33" s="49"/>
      <c r="Q33" s="49"/>
    </row>
    <row r="34" spans="1:26" ht="58.5" customHeight="1" x14ac:dyDescent="0.15">
      <c r="A34" s="96"/>
      <c r="H34" s="96"/>
      <c r="I34" s="96"/>
      <c r="J34" s="49"/>
      <c r="K34" s="96"/>
      <c r="L34" s="49"/>
      <c r="O34" s="49"/>
      <c r="Q34" s="49"/>
    </row>
    <row r="35" spans="1:26" ht="41.25" customHeight="1" x14ac:dyDescent="0.15">
      <c r="A35" s="96"/>
      <c r="H35" s="96"/>
      <c r="I35" s="96"/>
      <c r="J35" s="49"/>
      <c r="K35" s="96"/>
      <c r="L35" s="49"/>
      <c r="O35" s="49"/>
      <c r="Q35" s="49"/>
    </row>
    <row r="36" spans="1:26" ht="36.75" customHeight="1" x14ac:dyDescent="0.15">
      <c r="A36" s="96"/>
      <c r="H36" s="96"/>
      <c r="I36" s="96"/>
      <c r="J36" s="49"/>
      <c r="K36" s="96"/>
      <c r="L36" s="49"/>
      <c r="O36" s="49"/>
      <c r="Q36" s="49"/>
    </row>
    <row r="37" spans="1:26" ht="33" customHeight="1" x14ac:dyDescent="0.15">
      <c r="A37" s="96"/>
      <c r="H37" s="96"/>
      <c r="I37" s="96"/>
      <c r="J37" s="49"/>
      <c r="K37" s="96"/>
      <c r="L37" s="49"/>
      <c r="O37" s="49"/>
      <c r="Q37" s="49"/>
    </row>
    <row r="38" spans="1:26" ht="41.25" customHeight="1" x14ac:dyDescent="0.15">
      <c r="A38" s="96"/>
      <c r="H38" s="96"/>
      <c r="I38" s="96"/>
      <c r="J38" s="49"/>
      <c r="K38" s="96"/>
      <c r="L38" s="49"/>
      <c r="O38" s="49"/>
      <c r="Q38" s="49"/>
    </row>
    <row r="39" spans="1:26" x14ac:dyDescent="0.15">
      <c r="A39" s="96"/>
      <c r="H39" s="96"/>
      <c r="I39" s="96"/>
      <c r="J39" s="49"/>
      <c r="K39" s="96"/>
      <c r="L39" s="49"/>
      <c r="O39" s="49"/>
      <c r="Q39" s="49"/>
    </row>
    <row r="40" spans="1:26" ht="41.25" customHeight="1" x14ac:dyDescent="0.15">
      <c r="A40" s="96"/>
      <c r="H40" s="96"/>
      <c r="I40" s="96"/>
      <c r="J40" s="49"/>
      <c r="K40" s="96"/>
      <c r="L40" s="49"/>
      <c r="O40" s="49"/>
      <c r="Q40" s="49"/>
    </row>
    <row r="41" spans="1:26" x14ac:dyDescent="0.15">
      <c r="A41" s="96"/>
      <c r="H41" s="96"/>
      <c r="I41" s="96"/>
      <c r="J41" s="49"/>
      <c r="K41" s="96"/>
      <c r="L41" s="49"/>
      <c r="O41" s="49"/>
      <c r="Q41" s="49"/>
    </row>
    <row r="42" spans="1:26" ht="39" customHeight="1" x14ac:dyDescent="0.15">
      <c r="A42" s="96"/>
      <c r="H42" s="96"/>
      <c r="I42" s="96"/>
      <c r="J42" s="49"/>
      <c r="K42" s="96"/>
      <c r="L42" s="49"/>
      <c r="O42" s="49"/>
      <c r="Q42" s="49"/>
    </row>
    <row r="43" spans="1:26" ht="39" customHeight="1" x14ac:dyDescent="0.15">
      <c r="A43" s="96"/>
      <c r="H43" s="96"/>
      <c r="I43" s="96"/>
      <c r="J43" s="49"/>
      <c r="K43" s="96"/>
      <c r="L43" s="49"/>
      <c r="O43" s="49"/>
      <c r="Q43" s="49"/>
      <c r="S43" s="24"/>
      <c r="T43" s="24"/>
      <c r="U43" s="24"/>
      <c r="V43" s="24"/>
      <c r="W43" s="24"/>
      <c r="X43" s="24"/>
      <c r="Y43" s="24"/>
      <c r="Z43" s="24"/>
    </row>
    <row r="44" spans="1:26" ht="48.75" customHeight="1" x14ac:dyDescent="0.15">
      <c r="A44" s="96"/>
      <c r="H44" s="96"/>
      <c r="I44" s="96"/>
      <c r="J44" s="49"/>
      <c r="K44" s="96"/>
      <c r="L44" s="49"/>
      <c r="O44" s="49"/>
      <c r="Q44" s="49"/>
    </row>
    <row r="45" spans="1:26" ht="50.25" customHeight="1" x14ac:dyDescent="0.15">
      <c r="A45" s="96"/>
      <c r="H45" s="96"/>
      <c r="I45" s="96"/>
      <c r="J45" s="49"/>
      <c r="K45" s="96"/>
      <c r="L45" s="49"/>
      <c r="O45" s="49"/>
      <c r="Q45" s="49"/>
    </row>
    <row r="46" spans="1:26" ht="31.5" customHeight="1" x14ac:dyDescent="0.15">
      <c r="A46" s="96"/>
      <c r="H46" s="96"/>
      <c r="I46" s="96"/>
      <c r="J46" s="49"/>
      <c r="K46" s="96"/>
      <c r="L46" s="49"/>
      <c r="Q46" s="49"/>
    </row>
    <row r="47" spans="1:26" ht="36.75" customHeight="1" x14ac:dyDescent="0.15">
      <c r="A47" s="96"/>
    </row>
    <row r="48" spans="1:26" ht="36.75" customHeight="1" x14ac:dyDescent="0.15">
      <c r="A48" s="96"/>
    </row>
    <row r="49" spans="1:26" x14ac:dyDescent="0.15">
      <c r="A49" s="96"/>
      <c r="S49" s="24"/>
      <c r="T49" s="24"/>
      <c r="U49" s="24"/>
      <c r="V49" s="24"/>
      <c r="W49" s="24"/>
      <c r="X49" s="24"/>
      <c r="Y49" s="24"/>
      <c r="Z49" s="24"/>
    </row>
    <row r="50" spans="1:26" ht="30.75" customHeight="1" x14ac:dyDescent="0.15">
      <c r="A50" s="96"/>
    </row>
    <row r="51" spans="1:26" s="24" customFormat="1" ht="23.25" customHeight="1" x14ac:dyDescent="0.15">
      <c r="A51" s="3"/>
      <c r="B51" s="11"/>
      <c r="C51" s="33"/>
      <c r="D51" s="33"/>
      <c r="E51" s="11"/>
      <c r="F51" s="34"/>
      <c r="G51" s="11"/>
      <c r="H51" s="11"/>
      <c r="I51" s="11"/>
      <c r="J51" s="11"/>
      <c r="K51" s="11"/>
      <c r="L51" s="11"/>
      <c r="M51" s="11"/>
      <c r="N51" s="11"/>
      <c r="O51" s="35"/>
      <c r="P51" s="11"/>
      <c r="Q51" s="11"/>
      <c r="R51" s="33"/>
    </row>
    <row r="52" spans="1:26" x14ac:dyDescent="0.15">
      <c r="A52" s="96"/>
    </row>
    <row r="53" spans="1:26" ht="41.25" customHeight="1" x14ac:dyDescent="0.15">
      <c r="A53" s="96"/>
      <c r="S53" s="24"/>
      <c r="T53" s="24"/>
      <c r="U53" s="24"/>
      <c r="V53" s="24"/>
      <c r="W53" s="24"/>
      <c r="X53" s="24"/>
      <c r="Y53" s="24"/>
      <c r="Z53" s="24"/>
    </row>
    <row r="54" spans="1:26" ht="27" customHeight="1" x14ac:dyDescent="0.15">
      <c r="A54" s="96"/>
    </row>
    <row r="55" spans="1:26" ht="33" customHeight="1" x14ac:dyDescent="0.15">
      <c r="A55" s="96"/>
    </row>
    <row r="56" spans="1:26" x14ac:dyDescent="0.15">
      <c r="A56" s="96"/>
    </row>
    <row r="57" spans="1:26" x14ac:dyDescent="0.15">
      <c r="A57" s="96"/>
    </row>
    <row r="58" spans="1:26" ht="24.75" customHeight="1" x14ac:dyDescent="0.15">
      <c r="A58" s="96"/>
    </row>
    <row r="59" spans="1:26" x14ac:dyDescent="0.15">
      <c r="A59" s="96"/>
    </row>
    <row r="60" spans="1:26" x14ac:dyDescent="0.15">
      <c r="A60" s="96"/>
    </row>
    <row r="61" spans="1:26" ht="29.25" customHeight="1" x14ac:dyDescent="0.15">
      <c r="A61" s="96"/>
    </row>
    <row r="62" spans="1:26" ht="36.75" customHeight="1" x14ac:dyDescent="0.15">
      <c r="A62" s="96"/>
    </row>
    <row r="63" spans="1:26" ht="39" customHeight="1" x14ac:dyDescent="0.15">
      <c r="A63" s="96"/>
    </row>
    <row r="64" spans="1:26" ht="48" customHeight="1" x14ac:dyDescent="0.15">
      <c r="A64" s="96"/>
    </row>
    <row r="65" spans="1:26" ht="34.5" customHeight="1" x14ac:dyDescent="0.15">
      <c r="A65" s="96"/>
    </row>
    <row r="66" spans="1:26" x14ac:dyDescent="0.15">
      <c r="A66" s="96"/>
    </row>
    <row r="67" spans="1:26" x14ac:dyDescent="0.15">
      <c r="A67" s="96"/>
    </row>
    <row r="68" spans="1:26" x14ac:dyDescent="0.15">
      <c r="A68" s="96"/>
    </row>
    <row r="69" spans="1:26" x14ac:dyDescent="0.15">
      <c r="A69" s="96"/>
    </row>
    <row r="70" spans="1:26" ht="34.5" customHeight="1" x14ac:dyDescent="0.15">
      <c r="A70" s="96"/>
    </row>
    <row r="71" spans="1:26" ht="33" customHeight="1" x14ac:dyDescent="0.15">
      <c r="A71" s="96"/>
    </row>
    <row r="72" spans="1:26" x14ac:dyDescent="0.15">
      <c r="A72" s="96"/>
    </row>
    <row r="73" spans="1:26" ht="41.25" customHeight="1" x14ac:dyDescent="0.15">
      <c r="A73" s="3"/>
    </row>
    <row r="74" spans="1:26" x14ac:dyDescent="0.15">
      <c r="A74" s="96"/>
      <c r="S74" s="24"/>
      <c r="T74" s="24"/>
      <c r="U74" s="24"/>
      <c r="V74" s="24"/>
      <c r="W74" s="24"/>
      <c r="X74" s="24"/>
      <c r="Y74" s="24"/>
      <c r="Z74" s="24"/>
    </row>
    <row r="75" spans="1:26" ht="33" customHeight="1" x14ac:dyDescent="0.15"/>
    <row r="76" spans="1:26" ht="44.25" customHeight="1" x14ac:dyDescent="0.15">
      <c r="A76" s="96"/>
    </row>
    <row r="77" spans="1:26" ht="27.75" customHeight="1" x14ac:dyDescent="0.15">
      <c r="A77" s="96"/>
    </row>
    <row r="78" spans="1:26" ht="27" customHeight="1" x14ac:dyDescent="0.15">
      <c r="A78" s="96"/>
    </row>
    <row r="80" spans="1:26" ht="39" customHeight="1" x14ac:dyDescent="0.15">
      <c r="A80" s="96"/>
    </row>
    <row r="81" spans="1:1" ht="37.5" customHeight="1" x14ac:dyDescent="0.15">
      <c r="A81" s="96"/>
    </row>
    <row r="83" spans="1:1" x14ac:dyDescent="0.15">
      <c r="A83" s="96"/>
    </row>
    <row r="84" spans="1:1" x14ac:dyDescent="0.15">
      <c r="A84" s="96"/>
    </row>
    <row r="85" spans="1:1" ht="39" customHeight="1" x14ac:dyDescent="0.15">
      <c r="A85" s="96"/>
    </row>
    <row r="86" spans="1:1" ht="36.75" customHeight="1" x14ac:dyDescent="0.15">
      <c r="A86" s="96"/>
    </row>
    <row r="87" spans="1:1" ht="21.75" customHeight="1" x14ac:dyDescent="0.15">
      <c r="A87" s="3"/>
    </row>
    <row r="88" spans="1:1" x14ac:dyDescent="0.15">
      <c r="A88" s="96"/>
    </row>
    <row r="89" spans="1:1" ht="36.75" customHeight="1" x14ac:dyDescent="0.15"/>
    <row r="90" spans="1:1" ht="39" customHeight="1" x14ac:dyDescent="0.15">
      <c r="A90" s="96"/>
    </row>
    <row r="91" spans="1:1" ht="56.25" customHeight="1" x14ac:dyDescent="0.15">
      <c r="A91" s="96"/>
    </row>
    <row r="93" spans="1:1" ht="25.5" customHeight="1" x14ac:dyDescent="0.15">
      <c r="A93" s="96"/>
    </row>
    <row r="94" spans="1:1" ht="63.75" customHeight="1" x14ac:dyDescent="0.15">
      <c r="A94" s="96"/>
    </row>
    <row r="95" spans="1:1" ht="34.5" customHeight="1" x14ac:dyDescent="0.15">
      <c r="A95" s="96"/>
    </row>
    <row r="96" spans="1:1" x14ac:dyDescent="0.15">
      <c r="A96" s="96"/>
    </row>
    <row r="97" spans="1:1" x14ac:dyDescent="0.15">
      <c r="A97" s="96"/>
    </row>
    <row r="98" spans="1:1" x14ac:dyDescent="0.15">
      <c r="A98" s="96"/>
    </row>
    <row r="99" spans="1:1" ht="34.5" customHeight="1" x14ac:dyDescent="0.15"/>
    <row r="100" spans="1:1" ht="36.75" customHeight="1" x14ac:dyDescent="0.15">
      <c r="A100" s="96"/>
    </row>
    <row r="101" spans="1:1" ht="19.5" customHeight="1" x14ac:dyDescent="0.15">
      <c r="A101" s="96"/>
    </row>
    <row r="102" spans="1:1" ht="33" customHeight="1" x14ac:dyDescent="0.15">
      <c r="A102" s="96"/>
    </row>
    <row r="103" spans="1:1" ht="42.75" customHeight="1" x14ac:dyDescent="0.15">
      <c r="A103" s="96"/>
    </row>
    <row r="104" spans="1:1" x14ac:dyDescent="0.15">
      <c r="A104" s="96"/>
    </row>
    <row r="105" spans="1:1" x14ac:dyDescent="0.15">
      <c r="A105" s="96"/>
    </row>
    <row r="106" spans="1:1" x14ac:dyDescent="0.15">
      <c r="A106" s="96"/>
    </row>
    <row r="107" spans="1:1" ht="68.25" customHeight="1" x14ac:dyDescent="0.15"/>
  </sheetData>
  <sortState xmlns:xlrd2="http://schemas.microsoft.com/office/spreadsheetml/2017/richdata2" ref="A3:Z6">
    <sortCondition ref="A3:A6"/>
    <sortCondition ref="E3:E6"/>
    <sortCondition ref="T3:T6"/>
  </sortState>
  <mergeCells count="10">
    <mergeCell ref="G1:G2"/>
    <mergeCell ref="H1:L1"/>
    <mergeCell ref="M1:Q1"/>
    <mergeCell ref="R1:R2"/>
    <mergeCell ref="B8:F8"/>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79998168889431442"/>
  </sheetPr>
  <dimension ref="A1:X103"/>
  <sheetViews>
    <sheetView zoomScale="70" zoomScaleNormal="70" zoomScaleSheetLayoutView="70" workbookViewId="0"/>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25" style="33" bestFit="1" customWidth="1"/>
    <col min="19" max="23" width="9" style="11"/>
    <col min="24" max="24" width="3.625" style="11" customWidth="1"/>
    <col min="25" max="16384" width="9" style="11"/>
  </cols>
  <sheetData>
    <row r="1" spans="1:24"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24"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row>
    <row r="3" spans="1:24" ht="45" customHeight="1" x14ac:dyDescent="0.15">
      <c r="A3" s="3" t="str" cm="1">
        <f t="array" ref="A3:R6">_xlfn._xlws.FILTER(一覧表!A3:R118,一覧表!W3:W118="運輸業、郵便業")</f>
        <v>総量目標達成</v>
      </c>
      <c r="B3" s="176">
        <v>45</v>
      </c>
      <c r="C3" s="249" t="str">
        <v>九州名鉄運輸株式会社</v>
      </c>
      <c r="D3" s="29" t="str">
        <v>福岡県糟屋郡久山町大字久原字松浦160</v>
      </c>
      <c r="E3" s="7">
        <v>44</v>
      </c>
      <c r="F3" s="29" t="str">
        <v>一般貨物運送事業者として県下に４事業所を展開</v>
      </c>
      <c r="G3" s="7" t="str">
        <v>R5～R7</v>
      </c>
      <c r="H3" s="18">
        <v>6101</v>
      </c>
      <c r="I3" s="18">
        <v>5918</v>
      </c>
      <c r="J3" s="9">
        <v>2.9995082773315862E-2</v>
      </c>
      <c r="K3" s="18">
        <v>5838</v>
      </c>
      <c r="L3" s="9">
        <v>4.3107687264382855E-2</v>
      </c>
      <c r="M3" s="98" t="str">
        <v>-</v>
      </c>
      <c r="N3" s="98" t="str">
        <v>-</v>
      </c>
      <c r="O3" s="9" t="str">
        <v>-</v>
      </c>
      <c r="P3" s="98" t="str">
        <v>-</v>
      </c>
      <c r="Q3" s="9" t="str">
        <v>-</v>
      </c>
      <c r="R3" s="29" t="str">
        <v>・新長期車両の導入
・青果輸送の業務見直し</v>
      </c>
    </row>
    <row r="4" spans="1:24" ht="45" customHeight="1" x14ac:dyDescent="0.15">
      <c r="A4" s="96" t="str">
        <v>総量目標達成</v>
      </c>
      <c r="B4" s="176">
        <v>51</v>
      </c>
      <c r="C4" s="249" t="str">
        <v>西肥自動車株式会社</v>
      </c>
      <c r="D4" s="29" t="str">
        <v xml:space="preserve">長崎県佐世保市白南風町９番２号 </v>
      </c>
      <c r="E4" s="7">
        <v>43</v>
      </c>
      <c r="F4" s="29" t="str">
        <v>乗合バス及び貸切バスによる旅客輸送</v>
      </c>
      <c r="G4" s="7" t="str">
        <v>R5～R7</v>
      </c>
      <c r="H4" s="18">
        <v>9159</v>
      </c>
      <c r="I4" s="18">
        <v>8884</v>
      </c>
      <c r="J4" s="9">
        <v>3.0025111911780811E-2</v>
      </c>
      <c r="K4" s="18">
        <v>8413</v>
      </c>
      <c r="L4" s="9">
        <v>8.1449939949776229E-2</v>
      </c>
      <c r="M4" s="98" t="str">
        <v>-</v>
      </c>
      <c r="N4" s="98" t="str">
        <v>-</v>
      </c>
      <c r="O4" s="9" t="str">
        <v>-</v>
      </c>
      <c r="P4" s="98" t="str">
        <v>-</v>
      </c>
      <c r="Q4" s="9" t="str">
        <v>-</v>
      </c>
      <c r="R4" s="29" t="str">
        <v>・エアコンの温度を夏季は28℃、冬季は20℃に設定
・デジタコのデータを用いたエコドライブ指導強化
・施設照明のLED化</v>
      </c>
    </row>
    <row r="5" spans="1:24" ht="43.5" customHeight="1" x14ac:dyDescent="0.15">
      <c r="A5" s="96" t="str">
        <v>総量目標達成</v>
      </c>
      <c r="B5" s="176">
        <v>53</v>
      </c>
      <c r="C5" s="249" t="str">
        <v>島原鉄道株式会社</v>
      </c>
      <c r="D5" s="29" t="str">
        <v>島原市下川尻町72番地76</v>
      </c>
      <c r="E5" s="7">
        <v>42</v>
      </c>
      <c r="F5" s="29" t="str">
        <v>島原半島を中心に運輸業を展開</v>
      </c>
      <c r="G5" s="7" t="str">
        <v>R5～R7</v>
      </c>
      <c r="H5" s="18">
        <v>6953</v>
      </c>
      <c r="I5" s="18">
        <v>6883</v>
      </c>
      <c r="J5" s="9">
        <v>1.00675967208399E-2</v>
      </c>
      <c r="K5" s="18">
        <v>6446</v>
      </c>
      <c r="L5" s="9">
        <v>7.2918164820940601E-2</v>
      </c>
      <c r="M5" s="98" t="str">
        <v>-</v>
      </c>
      <c r="N5" s="98" t="str">
        <v>-</v>
      </c>
      <c r="O5" s="9" t="str">
        <v>-</v>
      </c>
      <c r="P5" s="98" t="str">
        <v>-</v>
      </c>
      <c r="Q5" s="9" t="str">
        <v>-</v>
      </c>
      <c r="R5" s="29" t="str">
        <v>・冷暖房の温度管理の徹底、節電の徹底
・器具、設備等の交換時は、省エネタイプの器具へ取替える
・エコドライブの推進</v>
      </c>
    </row>
    <row r="6" spans="1:24" ht="44.25" customHeight="1" x14ac:dyDescent="0.15">
      <c r="A6" s="96" t="str">
        <v>総量目標達成</v>
      </c>
      <c r="B6" s="176">
        <v>69</v>
      </c>
      <c r="C6" s="249" t="str">
        <v>長崎自動車株式会社</v>
      </c>
      <c r="D6" s="29" t="str">
        <v>長崎市新地町３番１７号</v>
      </c>
      <c r="E6" s="7">
        <v>43</v>
      </c>
      <c r="F6" s="29" t="str">
        <v>路線バス事業</v>
      </c>
      <c r="G6" s="7" t="str">
        <v>R5～R7</v>
      </c>
      <c r="H6" s="18">
        <v>8962</v>
      </c>
      <c r="I6" s="18">
        <v>10000</v>
      </c>
      <c r="J6" s="9">
        <v>-0.11582236108011612</v>
      </c>
      <c r="K6" s="18">
        <v>7095</v>
      </c>
      <c r="L6" s="9">
        <v>0.20832403481365769</v>
      </c>
      <c r="M6" s="98" t="str">
        <v>-</v>
      </c>
      <c r="N6" s="98" t="str">
        <v>-</v>
      </c>
      <c r="O6" s="9" t="str">
        <v>-</v>
      </c>
      <c r="P6" s="98" t="str">
        <v>-</v>
      </c>
      <c r="Q6" s="9" t="str">
        <v>-</v>
      </c>
      <c r="R6" s="29" t="str">
        <v>・更新機器は特になし
・冷房設定温度28℃、こまめな消灯等により削減を図った
・ココウオーク給水加圧ポンプ１基更新</v>
      </c>
    </row>
    <row r="7" spans="1:24" ht="28.5" customHeight="1" x14ac:dyDescent="0.15">
      <c r="A7" s="96"/>
      <c r="B7" s="204" t="s">
        <v>62</v>
      </c>
      <c r="C7" s="204"/>
      <c r="D7" s="204"/>
      <c r="E7" s="204"/>
      <c r="F7" s="204"/>
      <c r="G7" s="30"/>
      <c r="H7" s="15">
        <f>SUM(H3:H6)</f>
        <v>31175</v>
      </c>
      <c r="I7" s="15">
        <f>SUM(I3:I6)</f>
        <v>31685</v>
      </c>
      <c r="J7" s="104">
        <f>1-I7/H7</f>
        <v>-1.6359262229350469E-2</v>
      </c>
      <c r="K7" s="15">
        <f>SUM(K3:K6)</f>
        <v>27792</v>
      </c>
      <c r="L7" s="104">
        <f>1-K7/H7</f>
        <v>0.10851643945469125</v>
      </c>
      <c r="M7" s="17"/>
      <c r="N7" s="17"/>
      <c r="O7" s="9"/>
      <c r="P7" s="31"/>
      <c r="Q7" s="10"/>
      <c r="R7" s="5"/>
    </row>
    <row r="8" spans="1:24" x14ac:dyDescent="0.15">
      <c r="A8" s="96"/>
      <c r="H8" s="96"/>
      <c r="I8" s="96"/>
      <c r="J8" s="49"/>
      <c r="K8" s="96"/>
      <c r="L8" s="49"/>
      <c r="O8" s="49"/>
      <c r="Q8" s="49"/>
    </row>
    <row r="9" spans="1:24" x14ac:dyDescent="0.15">
      <c r="A9" s="96"/>
      <c r="H9" s="96"/>
      <c r="I9" s="96"/>
      <c r="J9" s="49"/>
      <c r="K9" s="96"/>
      <c r="L9" s="49"/>
      <c r="O9" s="49"/>
      <c r="Q9" s="49"/>
    </row>
    <row r="10" spans="1:24" ht="36.75" customHeight="1" x14ac:dyDescent="0.15">
      <c r="A10" s="96"/>
      <c r="H10" s="96"/>
      <c r="I10" s="96"/>
      <c r="J10" s="49"/>
      <c r="K10" s="96"/>
      <c r="L10" s="49"/>
      <c r="O10" s="49"/>
      <c r="P10" s="35"/>
      <c r="Q10" s="49"/>
      <c r="S10" s="24"/>
      <c r="T10" s="24"/>
      <c r="U10" s="24"/>
      <c r="V10" s="24"/>
      <c r="W10" s="24"/>
      <c r="X10" s="24"/>
    </row>
    <row r="11" spans="1:24" x14ac:dyDescent="0.15">
      <c r="A11" s="96"/>
      <c r="H11" s="96"/>
      <c r="I11" s="96"/>
      <c r="J11" s="49"/>
      <c r="K11" s="96"/>
      <c r="L11" s="49"/>
      <c r="O11" s="49"/>
      <c r="P11" s="35"/>
      <c r="Q11" s="49"/>
    </row>
    <row r="12" spans="1:24" ht="37.5" customHeight="1" x14ac:dyDescent="0.15">
      <c r="A12" s="96"/>
      <c r="H12" s="96"/>
      <c r="I12" s="96"/>
      <c r="J12" s="49"/>
      <c r="K12" s="96"/>
      <c r="L12" s="49"/>
      <c r="O12" s="49"/>
      <c r="P12" s="35"/>
      <c r="Q12" s="49"/>
    </row>
    <row r="13" spans="1:24" ht="37.5" customHeight="1" x14ac:dyDescent="0.15">
      <c r="A13" s="96"/>
      <c r="H13" s="96"/>
      <c r="I13" s="96"/>
      <c r="J13" s="49"/>
      <c r="K13" s="96"/>
      <c r="L13" s="49"/>
      <c r="O13" s="49"/>
      <c r="Q13" s="49"/>
    </row>
    <row r="14" spans="1:24" ht="36.75" customHeight="1" x14ac:dyDescent="0.15">
      <c r="A14" s="96"/>
      <c r="H14" s="96"/>
      <c r="I14" s="96"/>
      <c r="J14" s="49"/>
      <c r="K14" s="96"/>
      <c r="L14" s="49"/>
      <c r="O14" s="49"/>
      <c r="Q14" s="49"/>
    </row>
    <row r="15" spans="1:24" ht="38.25" customHeight="1" x14ac:dyDescent="0.15">
      <c r="A15" s="96"/>
      <c r="H15" s="96"/>
      <c r="I15" s="96"/>
      <c r="J15" s="49"/>
      <c r="K15" s="96"/>
      <c r="L15" s="49"/>
      <c r="O15" s="49"/>
      <c r="Q15" s="49"/>
    </row>
    <row r="16" spans="1:24" ht="35.25" customHeight="1" x14ac:dyDescent="0.15">
      <c r="A16" s="96"/>
      <c r="H16" s="96"/>
      <c r="I16" s="96"/>
      <c r="J16" s="49"/>
      <c r="K16" s="96"/>
      <c r="L16" s="49"/>
      <c r="O16" s="49"/>
      <c r="Q16" s="49"/>
    </row>
    <row r="17" spans="1:18" ht="35.25" customHeight="1" x14ac:dyDescent="0.15">
      <c r="A17" s="96"/>
      <c r="H17" s="96"/>
      <c r="I17" s="96"/>
      <c r="J17" s="49"/>
      <c r="K17" s="96"/>
      <c r="L17" s="49"/>
      <c r="O17" s="49"/>
      <c r="Q17" s="49"/>
    </row>
    <row r="18" spans="1:18" ht="50.25" customHeight="1" x14ac:dyDescent="0.15">
      <c r="A18" s="96"/>
      <c r="H18" s="96"/>
      <c r="I18" s="96"/>
      <c r="J18" s="49"/>
      <c r="K18" s="96"/>
      <c r="L18" s="49"/>
      <c r="O18" s="49"/>
      <c r="Q18" s="49"/>
    </row>
    <row r="19" spans="1:18" ht="35.25" customHeight="1" x14ac:dyDescent="0.15">
      <c r="A19" s="96"/>
      <c r="H19" s="96"/>
      <c r="I19" s="96"/>
      <c r="J19" s="49"/>
      <c r="K19" s="96"/>
      <c r="L19" s="49"/>
      <c r="O19" s="49"/>
      <c r="Q19" s="49"/>
    </row>
    <row r="20" spans="1:18" ht="50.25" customHeight="1" x14ac:dyDescent="0.15">
      <c r="A20" s="96"/>
      <c r="H20" s="96"/>
      <c r="I20" s="96"/>
      <c r="J20" s="49"/>
      <c r="K20" s="96"/>
      <c r="L20" s="49"/>
      <c r="O20" s="49"/>
      <c r="Q20" s="49"/>
    </row>
    <row r="21" spans="1:18" ht="36.75" customHeight="1" x14ac:dyDescent="0.15">
      <c r="A21" s="96"/>
      <c r="H21" s="96"/>
      <c r="I21" s="96"/>
      <c r="J21" s="49"/>
      <c r="K21" s="96"/>
      <c r="L21" s="49"/>
      <c r="O21" s="49"/>
      <c r="Q21" s="49"/>
    </row>
    <row r="22" spans="1:18" ht="35.25" customHeight="1" x14ac:dyDescent="0.15">
      <c r="A22" s="96"/>
      <c r="H22" s="96"/>
      <c r="I22" s="96"/>
      <c r="J22" s="49"/>
      <c r="K22" s="96"/>
      <c r="L22" s="49"/>
      <c r="O22" s="49"/>
      <c r="Q22" s="49"/>
    </row>
    <row r="23" spans="1:18" ht="35.25" customHeight="1" x14ac:dyDescent="0.15">
      <c r="A23" s="96"/>
      <c r="H23" s="96"/>
      <c r="I23" s="96"/>
      <c r="J23" s="49"/>
      <c r="K23" s="96"/>
      <c r="L23" s="49"/>
      <c r="O23" s="49"/>
      <c r="Q23" s="49"/>
    </row>
    <row r="24" spans="1:18" ht="35.25" customHeight="1" x14ac:dyDescent="0.15">
      <c r="A24" s="96"/>
      <c r="H24" s="96"/>
      <c r="I24" s="96"/>
      <c r="J24" s="49"/>
      <c r="K24" s="96"/>
      <c r="L24" s="49"/>
      <c r="O24" s="49"/>
      <c r="Q24" s="49"/>
    </row>
    <row r="25" spans="1:18" ht="35.25" customHeight="1" x14ac:dyDescent="0.15">
      <c r="A25" s="96"/>
      <c r="H25" s="96"/>
      <c r="I25" s="96"/>
      <c r="J25" s="49"/>
      <c r="K25" s="96"/>
      <c r="L25" s="49"/>
      <c r="O25" s="49"/>
      <c r="Q25" s="49"/>
    </row>
    <row r="26" spans="1:18" x14ac:dyDescent="0.15">
      <c r="A26" s="96"/>
      <c r="H26" s="96"/>
      <c r="I26" s="96"/>
      <c r="J26" s="49"/>
      <c r="K26" s="96"/>
      <c r="L26" s="49"/>
      <c r="O26" s="49"/>
      <c r="Q26" s="49"/>
    </row>
    <row r="27" spans="1:18" ht="23.25" customHeight="1" x14ac:dyDescent="0.15">
      <c r="A27" s="96"/>
      <c r="H27" s="96"/>
      <c r="I27" s="96"/>
      <c r="J27" s="49"/>
      <c r="K27" s="96"/>
      <c r="L27" s="49"/>
      <c r="O27" s="49"/>
      <c r="Q27" s="49"/>
    </row>
    <row r="28" spans="1:18" s="24" customFormat="1" x14ac:dyDescent="0.15">
      <c r="A28" s="96"/>
      <c r="B28" s="11"/>
      <c r="C28" s="33"/>
      <c r="D28" s="33"/>
      <c r="E28" s="11"/>
      <c r="F28" s="34"/>
      <c r="G28" s="11"/>
      <c r="H28" s="96"/>
      <c r="I28" s="96"/>
      <c r="J28" s="49"/>
      <c r="K28" s="96"/>
      <c r="L28" s="49"/>
      <c r="M28" s="11"/>
      <c r="N28" s="11"/>
      <c r="O28" s="49"/>
      <c r="P28" s="11"/>
      <c r="Q28" s="49"/>
      <c r="R28" s="33"/>
    </row>
    <row r="29" spans="1:18" ht="21" customHeight="1" x14ac:dyDescent="0.15">
      <c r="A29" s="96"/>
      <c r="H29" s="96"/>
      <c r="I29" s="96"/>
      <c r="J29" s="49"/>
      <c r="K29" s="96"/>
      <c r="L29" s="49"/>
      <c r="O29" s="49"/>
      <c r="Q29" s="49"/>
    </row>
    <row r="30" spans="1:18" ht="58.5" customHeight="1" x14ac:dyDescent="0.15">
      <c r="A30" s="96"/>
      <c r="H30" s="96"/>
      <c r="I30" s="96"/>
      <c r="J30" s="49"/>
      <c r="K30" s="96"/>
      <c r="L30" s="49"/>
      <c r="O30" s="49"/>
      <c r="Q30" s="49"/>
    </row>
    <row r="31" spans="1:18" ht="41.25" customHeight="1" x14ac:dyDescent="0.15">
      <c r="A31" s="96"/>
      <c r="H31" s="96"/>
      <c r="I31" s="96"/>
      <c r="J31" s="49"/>
      <c r="K31" s="96"/>
      <c r="L31" s="49"/>
      <c r="O31" s="49"/>
      <c r="Q31" s="49"/>
    </row>
    <row r="32" spans="1:18" ht="36.75" customHeight="1" x14ac:dyDescent="0.15">
      <c r="A32" s="96"/>
      <c r="H32" s="96"/>
      <c r="I32" s="96"/>
      <c r="J32" s="49"/>
      <c r="K32" s="96"/>
      <c r="L32" s="49"/>
      <c r="O32" s="49"/>
      <c r="Q32" s="49"/>
    </row>
    <row r="33" spans="1:24" ht="33" customHeight="1" x14ac:dyDescent="0.15">
      <c r="A33" s="96"/>
      <c r="H33" s="96"/>
      <c r="I33" s="96"/>
      <c r="J33" s="49"/>
      <c r="K33" s="96"/>
      <c r="L33" s="49"/>
      <c r="O33" s="49"/>
      <c r="Q33" s="49"/>
    </row>
    <row r="34" spans="1:24" ht="41.25" customHeight="1" x14ac:dyDescent="0.15">
      <c r="A34" s="96"/>
      <c r="H34" s="96"/>
      <c r="I34" s="96"/>
      <c r="J34" s="49"/>
      <c r="K34" s="96"/>
      <c r="L34" s="49"/>
      <c r="O34" s="49"/>
      <c r="Q34" s="49"/>
    </row>
    <row r="35" spans="1:24" x14ac:dyDescent="0.15">
      <c r="A35" s="96"/>
      <c r="H35" s="96"/>
      <c r="I35" s="96"/>
      <c r="J35" s="49"/>
      <c r="K35" s="96"/>
      <c r="L35" s="49"/>
      <c r="O35" s="49"/>
      <c r="Q35" s="49"/>
    </row>
    <row r="36" spans="1:24" ht="41.25" customHeight="1" x14ac:dyDescent="0.15">
      <c r="A36" s="96"/>
      <c r="H36" s="96"/>
      <c r="I36" s="96"/>
      <c r="J36" s="49"/>
      <c r="K36" s="96"/>
      <c r="L36" s="49"/>
      <c r="O36" s="49"/>
      <c r="Q36" s="49"/>
    </row>
    <row r="37" spans="1:24" x14ac:dyDescent="0.15">
      <c r="A37" s="96"/>
      <c r="H37" s="96"/>
      <c r="I37" s="96"/>
      <c r="J37" s="49"/>
      <c r="K37" s="96"/>
      <c r="L37" s="49"/>
      <c r="O37" s="49"/>
      <c r="Q37" s="49"/>
    </row>
    <row r="38" spans="1:24" ht="39" customHeight="1" x14ac:dyDescent="0.15">
      <c r="A38" s="96"/>
      <c r="H38" s="96"/>
      <c r="I38" s="96"/>
      <c r="J38" s="49"/>
      <c r="K38" s="96"/>
      <c r="L38" s="49"/>
      <c r="O38" s="49"/>
      <c r="Q38" s="49"/>
    </row>
    <row r="39" spans="1:24" ht="39" customHeight="1" x14ac:dyDescent="0.15">
      <c r="A39" s="96"/>
      <c r="H39" s="96"/>
      <c r="I39" s="96"/>
      <c r="J39" s="49"/>
      <c r="K39" s="96"/>
      <c r="L39" s="49"/>
      <c r="O39" s="49"/>
      <c r="Q39" s="49"/>
      <c r="S39" s="24"/>
      <c r="T39" s="24"/>
      <c r="U39" s="24"/>
      <c r="V39" s="24"/>
      <c r="W39" s="24"/>
      <c r="X39" s="24"/>
    </row>
    <row r="40" spans="1:24" ht="48.75" customHeight="1" x14ac:dyDescent="0.15">
      <c r="A40" s="96"/>
      <c r="H40" s="96"/>
      <c r="I40" s="96"/>
      <c r="J40" s="49"/>
      <c r="K40" s="96"/>
      <c r="L40" s="49"/>
      <c r="O40" s="49"/>
      <c r="Q40" s="49"/>
    </row>
    <row r="41" spans="1:24" ht="50.25" customHeight="1" x14ac:dyDescent="0.15">
      <c r="A41" s="96"/>
      <c r="H41" s="96"/>
      <c r="I41" s="96"/>
      <c r="J41" s="49"/>
      <c r="K41" s="96"/>
      <c r="L41" s="49"/>
      <c r="O41" s="49"/>
      <c r="Q41" s="49"/>
    </row>
    <row r="42" spans="1:24" ht="34.5" customHeight="1" x14ac:dyDescent="0.15">
      <c r="A42" s="96"/>
      <c r="H42" s="96"/>
      <c r="I42" s="96"/>
      <c r="J42" s="49"/>
      <c r="K42" s="96"/>
      <c r="L42" s="49"/>
      <c r="O42" s="49"/>
      <c r="Q42" s="49"/>
    </row>
    <row r="43" spans="1:24" ht="36.75" customHeight="1" x14ac:dyDescent="0.15">
      <c r="A43" s="96"/>
      <c r="H43" s="96"/>
      <c r="I43" s="96"/>
      <c r="J43" s="49"/>
      <c r="K43" s="96"/>
      <c r="L43" s="49"/>
      <c r="O43" s="49"/>
      <c r="Q43" s="49"/>
    </row>
    <row r="44" spans="1:24" ht="31.5" customHeight="1" x14ac:dyDescent="0.15">
      <c r="A44" s="96"/>
      <c r="H44" s="96"/>
      <c r="I44" s="96"/>
      <c r="J44" s="49"/>
      <c r="K44" s="96"/>
      <c r="L44" s="49"/>
      <c r="Q44" s="49"/>
    </row>
    <row r="45" spans="1:24" x14ac:dyDescent="0.15">
      <c r="A45" s="96"/>
      <c r="S45" s="24"/>
      <c r="T45" s="24"/>
      <c r="U45" s="24"/>
      <c r="V45" s="24"/>
      <c r="W45" s="24"/>
      <c r="X45" s="24"/>
    </row>
    <row r="46" spans="1:24" ht="30.75" customHeight="1" x14ac:dyDescent="0.15">
      <c r="A46" s="96"/>
    </row>
    <row r="47" spans="1:24" s="24" customFormat="1" ht="23.25" customHeight="1" x14ac:dyDescent="0.15">
      <c r="A47" s="3"/>
      <c r="B47" s="11"/>
      <c r="C47" s="33"/>
      <c r="D47" s="33"/>
      <c r="E47" s="11"/>
      <c r="F47" s="34"/>
      <c r="G47" s="11"/>
      <c r="H47" s="11"/>
      <c r="I47" s="11"/>
      <c r="J47" s="11"/>
      <c r="K47" s="11"/>
      <c r="L47" s="11"/>
      <c r="M47" s="11"/>
      <c r="N47" s="11"/>
      <c r="O47" s="35"/>
      <c r="P47" s="11"/>
      <c r="Q47" s="11"/>
      <c r="R47" s="33"/>
    </row>
    <row r="48" spans="1:24" x14ac:dyDescent="0.15">
      <c r="A48" s="96"/>
    </row>
    <row r="49" spans="1:24" ht="41.25" customHeight="1" x14ac:dyDescent="0.15">
      <c r="A49" s="96"/>
      <c r="S49" s="24"/>
      <c r="T49" s="24"/>
      <c r="U49" s="24"/>
      <c r="V49" s="24"/>
      <c r="W49" s="24"/>
      <c r="X49" s="24"/>
    </row>
    <row r="50" spans="1:24" ht="27" customHeight="1" x14ac:dyDescent="0.15">
      <c r="A50" s="96"/>
    </row>
    <row r="51" spans="1:24" ht="33" customHeight="1" x14ac:dyDescent="0.15">
      <c r="A51" s="96"/>
    </row>
    <row r="52" spans="1:24" x14ac:dyDescent="0.15">
      <c r="A52" s="96"/>
    </row>
    <row r="53" spans="1:24" x14ac:dyDescent="0.15">
      <c r="A53" s="96"/>
    </row>
    <row r="54" spans="1:24" ht="24.75" customHeight="1" x14ac:dyDescent="0.15">
      <c r="A54" s="96"/>
    </row>
    <row r="55" spans="1:24" x14ac:dyDescent="0.15">
      <c r="A55" s="96"/>
    </row>
    <row r="56" spans="1:24" x14ac:dyDescent="0.15">
      <c r="A56" s="96"/>
    </row>
    <row r="57" spans="1:24" ht="29.25" customHeight="1" x14ac:dyDescent="0.15">
      <c r="A57" s="96"/>
    </row>
    <row r="58" spans="1:24" ht="36.75" customHeight="1" x14ac:dyDescent="0.15">
      <c r="A58" s="96"/>
    </row>
    <row r="59" spans="1:24" ht="39" customHeight="1" x14ac:dyDescent="0.15">
      <c r="A59" s="96"/>
    </row>
    <row r="60" spans="1:24" ht="48" customHeight="1" x14ac:dyDescent="0.15">
      <c r="A60" s="96"/>
    </row>
    <row r="61" spans="1:24" ht="34.5" customHeight="1" x14ac:dyDescent="0.15">
      <c r="A61" s="96"/>
    </row>
    <row r="62" spans="1:24" x14ac:dyDescent="0.15">
      <c r="A62" s="96"/>
    </row>
    <row r="63" spans="1:24" x14ac:dyDescent="0.15">
      <c r="A63" s="96"/>
    </row>
    <row r="64" spans="1:24" x14ac:dyDescent="0.15">
      <c r="A64" s="96"/>
    </row>
    <row r="65" spans="1:24" x14ac:dyDescent="0.15">
      <c r="A65" s="96"/>
    </row>
    <row r="66" spans="1:24" ht="34.5" customHeight="1" x14ac:dyDescent="0.15">
      <c r="A66" s="96"/>
    </row>
    <row r="67" spans="1:24" ht="33" customHeight="1" x14ac:dyDescent="0.15">
      <c r="A67" s="96"/>
    </row>
    <row r="68" spans="1:24" x14ac:dyDescent="0.15">
      <c r="A68" s="96"/>
    </row>
    <row r="69" spans="1:24" ht="41.25" customHeight="1" x14ac:dyDescent="0.15">
      <c r="A69" s="3"/>
    </row>
    <row r="70" spans="1:24" x14ac:dyDescent="0.15">
      <c r="A70" s="96"/>
      <c r="S70" s="24"/>
      <c r="T70" s="24"/>
      <c r="U70" s="24"/>
      <c r="V70" s="24"/>
      <c r="W70" s="24"/>
      <c r="X70" s="24"/>
    </row>
    <row r="71" spans="1:24" ht="33" customHeight="1" x14ac:dyDescent="0.15"/>
    <row r="72" spans="1:24" ht="44.25" customHeight="1" x14ac:dyDescent="0.15">
      <c r="A72" s="96"/>
    </row>
    <row r="73" spans="1:24" ht="27.75" customHeight="1" x14ac:dyDescent="0.15">
      <c r="A73" s="96"/>
    </row>
    <row r="74" spans="1:24" ht="27" customHeight="1" x14ac:dyDescent="0.15">
      <c r="A74" s="96"/>
    </row>
    <row r="76" spans="1:24" ht="39" customHeight="1" x14ac:dyDescent="0.15">
      <c r="A76" s="96"/>
    </row>
    <row r="77" spans="1:24" ht="37.5" customHeight="1" x14ac:dyDescent="0.15">
      <c r="A77" s="96"/>
    </row>
    <row r="79" spans="1:24" x14ac:dyDescent="0.15">
      <c r="A79" s="96"/>
    </row>
    <row r="80" spans="1:24" x14ac:dyDescent="0.15">
      <c r="A80" s="96"/>
    </row>
    <row r="81" spans="1:1" ht="39" customHeight="1" x14ac:dyDescent="0.15">
      <c r="A81" s="96"/>
    </row>
    <row r="82" spans="1:1" ht="36.75" customHeight="1" x14ac:dyDescent="0.15">
      <c r="A82" s="96"/>
    </row>
    <row r="83" spans="1:1" ht="21.75" customHeight="1" x14ac:dyDescent="0.15">
      <c r="A83" s="3"/>
    </row>
    <row r="84" spans="1:1" x14ac:dyDescent="0.15">
      <c r="A84" s="96"/>
    </row>
    <row r="85" spans="1:1" ht="36.75" customHeight="1" x14ac:dyDescent="0.15"/>
    <row r="86" spans="1:1" ht="39" customHeight="1" x14ac:dyDescent="0.15">
      <c r="A86" s="96"/>
    </row>
    <row r="87" spans="1:1" ht="56.25" customHeight="1" x14ac:dyDescent="0.15">
      <c r="A87" s="96"/>
    </row>
    <row r="89" spans="1:1" ht="25.5" customHeight="1" x14ac:dyDescent="0.15">
      <c r="A89" s="96"/>
    </row>
    <row r="90" spans="1:1" ht="63.75" customHeight="1" x14ac:dyDescent="0.15">
      <c r="A90" s="96"/>
    </row>
    <row r="91" spans="1:1" ht="34.5" customHeight="1" x14ac:dyDescent="0.15">
      <c r="A91" s="96"/>
    </row>
    <row r="92" spans="1:1" x14ac:dyDescent="0.15">
      <c r="A92" s="96"/>
    </row>
    <row r="93" spans="1:1" x14ac:dyDescent="0.15">
      <c r="A93" s="96"/>
    </row>
    <row r="94" spans="1:1" x14ac:dyDescent="0.15">
      <c r="A94" s="96"/>
    </row>
    <row r="95" spans="1:1" ht="34.5" customHeight="1" x14ac:dyDescent="0.15"/>
    <row r="96" spans="1:1" ht="36.75" customHeight="1" x14ac:dyDescent="0.15">
      <c r="A96" s="96"/>
    </row>
    <row r="97" spans="1:1" ht="19.5" customHeight="1" x14ac:dyDescent="0.15">
      <c r="A97" s="96"/>
    </row>
    <row r="98" spans="1:1" ht="33" customHeight="1" x14ac:dyDescent="0.15">
      <c r="A98" s="96"/>
    </row>
    <row r="99" spans="1:1" ht="42.75" customHeight="1" x14ac:dyDescent="0.15">
      <c r="A99" s="96"/>
    </row>
    <row r="100" spans="1:1" x14ac:dyDescent="0.15">
      <c r="A100" s="96"/>
    </row>
    <row r="101" spans="1:1" x14ac:dyDescent="0.15">
      <c r="A101" s="96"/>
    </row>
    <row r="102" spans="1:1" x14ac:dyDescent="0.15">
      <c r="A102" s="96"/>
    </row>
    <row r="103" spans="1:1" ht="68.25" customHeight="1" x14ac:dyDescent="0.15"/>
  </sheetData>
  <sortState xmlns:xlrd2="http://schemas.microsoft.com/office/spreadsheetml/2017/richdata2" ref="A4:X6">
    <sortCondition ref="A4:A6"/>
    <sortCondition ref="E4:E6"/>
  </sortState>
  <mergeCells count="10">
    <mergeCell ref="G1:G2"/>
    <mergeCell ref="H1:L1"/>
    <mergeCell ref="M1:Q1"/>
    <mergeCell ref="R1:R2"/>
    <mergeCell ref="B7:F7"/>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tint="0.79998168889431442"/>
  </sheetPr>
  <dimension ref="A1:Z102"/>
  <sheetViews>
    <sheetView zoomScale="70" zoomScaleNormal="70" zoomScaleSheetLayoutView="70" workbookViewId="0"/>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125" style="33" bestFit="1" customWidth="1"/>
    <col min="19" max="19" width="16" style="11" customWidth="1"/>
    <col min="20" max="25" width="9" style="11"/>
    <col min="26" max="26" width="3.625" style="11" customWidth="1"/>
    <col min="27" max="16384" width="9" style="11"/>
  </cols>
  <sheetData>
    <row r="1" spans="1:26"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26"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c r="S2" s="96"/>
    </row>
    <row r="3" spans="1:26" s="21" customFormat="1" ht="60" customHeight="1" x14ac:dyDescent="0.15">
      <c r="A3" s="3" t="str" cm="1">
        <f t="array" ref="A3:R5">_xlfn._xlws.FILTER(一覧表!A3:R118,一覧表!W3:W118="情報通信業")</f>
        <v>未達成</v>
      </c>
      <c r="B3" s="14">
        <v>26</v>
      </c>
      <c r="C3" s="100" t="str">
        <v>株式会社ＮＴＴドコモ</v>
      </c>
      <c r="D3" s="29" t="str">
        <v>東京都千代田区永田町2－11－1</v>
      </c>
      <c r="E3" s="7">
        <v>37</v>
      </c>
      <c r="F3" s="29" t="str">
        <v>通信事業、スマートライフ事業、その他の事業</v>
      </c>
      <c r="G3" s="7" t="str">
        <v>R5～R7</v>
      </c>
      <c r="H3" s="18">
        <v>5937.8</v>
      </c>
      <c r="I3" s="18">
        <v>5690</v>
      </c>
      <c r="J3" s="23">
        <v>4.1732628246151759E-2</v>
      </c>
      <c r="K3" s="18">
        <v>7988</v>
      </c>
      <c r="L3" s="23">
        <v>-0.34527939640944449</v>
      </c>
      <c r="M3" s="98" t="str">
        <v>-</v>
      </c>
      <c r="N3" s="98" t="str">
        <v>-</v>
      </c>
      <c r="O3" s="23" t="str">
        <v>-</v>
      </c>
      <c r="P3" s="98" t="str">
        <v>-</v>
      </c>
      <c r="Q3" s="23" t="str">
        <v>-</v>
      </c>
      <c r="R3" s="29" t="str">
        <v>■自社事業活動での温室効果ガス排出量を2030年までに実質ゼロ「カーボンニュートラル」達成に向けた取組み（また、自社のみならず、お客さま・パートナー企業とともに社会全体のカーボンニュートラルに貢献するために、カーボンニュートラルに向けた取組み「カボニュー」を推進）
・ネットワークの省電力化・再生可能エネルギーの導入・IOWNなどのイノベーションの開発</v>
      </c>
      <c r="S3" s="101"/>
      <c r="T3" s="102"/>
      <c r="U3" s="24"/>
      <c r="V3" s="24"/>
      <c r="W3" s="24"/>
      <c r="X3" s="24"/>
      <c r="Y3" s="24"/>
      <c r="Z3" s="24"/>
    </row>
    <row r="4" spans="1:26" ht="60" customHeight="1" x14ac:dyDescent="0.15">
      <c r="A4" s="96" t="str">
        <v>未達成</v>
      </c>
      <c r="B4" s="14">
        <v>92</v>
      </c>
      <c r="C4" s="100" t="str">
        <v>ソフトバンク株式会社</v>
      </c>
      <c r="D4" s="29" t="str">
        <v>東京都港区海岸一丁目7番1号</v>
      </c>
      <c r="E4" s="7">
        <v>37</v>
      </c>
      <c r="F4" s="29" t="str">
        <v>電気通信業</v>
      </c>
      <c r="G4" s="7" t="str">
        <v>R5～R7</v>
      </c>
      <c r="H4" s="18">
        <v>4759</v>
      </c>
      <c r="I4" s="18">
        <v>5316</v>
      </c>
      <c r="J4" s="23">
        <v>-0.11704139525110313</v>
      </c>
      <c r="K4" s="18">
        <v>6473.8</v>
      </c>
      <c r="L4" s="23">
        <v>-0.36032779995797437</v>
      </c>
      <c r="M4" s="98">
        <v>100</v>
      </c>
      <c r="N4" s="98">
        <v>59.4</v>
      </c>
      <c r="O4" s="23">
        <v>0.40600000000000003</v>
      </c>
      <c r="P4" s="98">
        <v>92.9</v>
      </c>
      <c r="Q4" s="23">
        <v>7.0999999999999952E-2</v>
      </c>
      <c r="R4" s="29" t="str">
        <v>エネルギー効率の高い設備への更新と新設の推進
・環境保全に関する社員啓発活動の実施(Eラーニング等）
・基地局で使用している90%以上の電力使用量で再生可能エネルギーを使用</v>
      </c>
      <c r="S4" s="101"/>
      <c r="T4" s="102"/>
    </row>
    <row r="5" spans="1:26" ht="60" customHeight="1" x14ac:dyDescent="0.15">
      <c r="A5" s="96" t="str">
        <v>未達成</v>
      </c>
      <c r="B5" s="14">
        <v>93</v>
      </c>
      <c r="C5" s="103" t="str">
        <v>NTT西日本株式会社　長崎支店</v>
      </c>
      <c r="D5" s="29" t="str">
        <v>長崎県長崎市出島町11-13</v>
      </c>
      <c r="E5" s="7">
        <v>37</v>
      </c>
      <c r="F5" s="29" t="str">
        <v>情報通信業</v>
      </c>
      <c r="G5" s="7" t="str">
        <v>R6～R8</v>
      </c>
      <c r="H5" s="18">
        <v>10749</v>
      </c>
      <c r="I5" s="18">
        <v>9997</v>
      </c>
      <c r="J5" s="23">
        <v>6.9959996278723624E-2</v>
      </c>
      <c r="K5" s="18">
        <v>11934.9</v>
      </c>
      <c r="L5" s="23">
        <v>-0.11032654200390724</v>
      </c>
      <c r="M5" s="98" t="str">
        <v>-</v>
      </c>
      <c r="N5" s="98" t="str">
        <v>-</v>
      </c>
      <c r="O5" s="23" t="str">
        <v>-</v>
      </c>
      <c r="P5" s="98" t="str">
        <v>-</v>
      </c>
      <c r="Q5" s="23" t="str">
        <v>-</v>
      </c>
      <c r="R5" s="29" t="str">
        <v>・エコオフィスの徹底（昼休みの消灯、就業開始時の点灯、ＰＣ省エネ設定、ＰＣモニタ変更、ＥＬＶ運転第数規制、階段の利用促進（3UP3DOWNの励行）等）
・クールビズ、ウォームビズの実施
・高効率設備への更改（通信設備、空調設備等）</v>
      </c>
      <c r="S5" s="101"/>
      <c r="T5" s="102"/>
      <c r="U5" s="21"/>
      <c r="V5" s="21"/>
      <c r="W5" s="21"/>
      <c r="X5" s="21"/>
      <c r="Y5" s="21"/>
      <c r="Z5" s="21"/>
    </row>
    <row r="6" spans="1:26" ht="27" customHeight="1" x14ac:dyDescent="0.15">
      <c r="A6" s="96"/>
      <c r="B6" s="204" t="s">
        <v>62</v>
      </c>
      <c r="C6" s="204"/>
      <c r="D6" s="204"/>
      <c r="E6" s="204"/>
      <c r="F6" s="204"/>
      <c r="G6" s="30"/>
      <c r="H6" s="15">
        <f>SUM(H2:H5)</f>
        <v>21445.8</v>
      </c>
      <c r="I6" s="15">
        <f>SUM(I2:I5)</f>
        <v>21003</v>
      </c>
      <c r="J6" s="104">
        <f>1-I6/H6</f>
        <v>2.0647399490809404E-2</v>
      </c>
      <c r="K6" s="15">
        <f>SUM(K2:K5)</f>
        <v>26396.699999999997</v>
      </c>
      <c r="L6" s="104">
        <f>1-K6/H6</f>
        <v>-0.23085639146126513</v>
      </c>
      <c r="M6" s="17"/>
      <c r="N6" s="17"/>
      <c r="O6" s="23"/>
      <c r="P6" s="31"/>
      <c r="Q6" s="19"/>
      <c r="R6" s="5"/>
    </row>
    <row r="7" spans="1:26" x14ac:dyDescent="0.15">
      <c r="A7" s="96"/>
      <c r="H7" s="96"/>
      <c r="I7" s="96"/>
      <c r="J7" s="49"/>
      <c r="K7" s="96"/>
      <c r="L7" s="49"/>
      <c r="O7" s="49"/>
      <c r="Q7" s="49"/>
    </row>
    <row r="8" spans="1:26" x14ac:dyDescent="0.15">
      <c r="A8" s="96"/>
      <c r="H8" s="96"/>
      <c r="I8" s="96"/>
      <c r="J8" s="49"/>
      <c r="K8" s="96"/>
      <c r="L8" s="49"/>
      <c r="O8" s="49"/>
      <c r="Q8" s="49"/>
    </row>
    <row r="9" spans="1:26" ht="36.75" customHeight="1" x14ac:dyDescent="0.15">
      <c r="A9" s="96"/>
      <c r="H9" s="96"/>
      <c r="I9" s="96"/>
      <c r="J9" s="49"/>
      <c r="K9" s="96"/>
      <c r="L9" s="49"/>
      <c r="O9" s="49"/>
      <c r="P9" s="35"/>
      <c r="Q9" s="49"/>
      <c r="S9" s="24"/>
      <c r="T9" s="24"/>
      <c r="U9" s="24"/>
      <c r="V9" s="24"/>
      <c r="W9" s="24"/>
      <c r="X9" s="24"/>
      <c r="Y9" s="24"/>
      <c r="Z9" s="24"/>
    </row>
    <row r="10" spans="1:26" x14ac:dyDescent="0.15">
      <c r="A10" s="96"/>
      <c r="H10" s="96"/>
      <c r="I10" s="96"/>
      <c r="J10" s="49"/>
      <c r="K10" s="96"/>
      <c r="L10" s="49"/>
      <c r="O10" s="49"/>
      <c r="P10" s="35"/>
      <c r="Q10" s="49"/>
    </row>
    <row r="11" spans="1:26" ht="37.5" customHeight="1" x14ac:dyDescent="0.15">
      <c r="A11" s="96"/>
      <c r="H11" s="96"/>
      <c r="I11" s="96"/>
      <c r="J11" s="49"/>
      <c r="K11" s="96"/>
      <c r="L11" s="49"/>
      <c r="O11" s="49"/>
      <c r="P11" s="35"/>
      <c r="Q11" s="49"/>
    </row>
    <row r="12" spans="1:26" ht="37.5" customHeight="1" x14ac:dyDescent="0.15">
      <c r="A12" s="96"/>
      <c r="H12" s="96"/>
      <c r="I12" s="96"/>
      <c r="J12" s="49"/>
      <c r="K12" s="96"/>
      <c r="L12" s="49"/>
      <c r="O12" s="49"/>
      <c r="Q12" s="49"/>
    </row>
    <row r="13" spans="1:26" ht="36.75" customHeight="1" x14ac:dyDescent="0.15">
      <c r="A13" s="96"/>
      <c r="H13" s="96"/>
      <c r="I13" s="96"/>
      <c r="J13" s="49"/>
      <c r="K13" s="96"/>
      <c r="L13" s="49"/>
      <c r="O13" s="49"/>
      <c r="Q13" s="49"/>
    </row>
    <row r="14" spans="1:26" ht="38.25" customHeight="1" x14ac:dyDescent="0.15">
      <c r="A14" s="96"/>
      <c r="H14" s="96"/>
      <c r="I14" s="96"/>
      <c r="J14" s="49"/>
      <c r="K14" s="96"/>
      <c r="L14" s="49"/>
      <c r="O14" s="49"/>
      <c r="Q14" s="49"/>
    </row>
    <row r="15" spans="1:26" ht="35.25" customHeight="1" x14ac:dyDescent="0.15">
      <c r="A15" s="96"/>
      <c r="H15" s="96"/>
      <c r="I15" s="96"/>
      <c r="J15" s="49"/>
      <c r="K15" s="96"/>
      <c r="L15" s="49"/>
      <c r="O15" s="49"/>
      <c r="Q15" s="49"/>
    </row>
    <row r="16" spans="1:26" ht="35.25" customHeight="1" x14ac:dyDescent="0.15">
      <c r="A16" s="96"/>
      <c r="H16" s="96"/>
      <c r="I16" s="96"/>
      <c r="J16" s="49"/>
      <c r="K16" s="96"/>
      <c r="L16" s="49"/>
      <c r="O16" s="49"/>
      <c r="Q16" s="49"/>
    </row>
    <row r="17" spans="1:18" ht="50.25" customHeight="1" x14ac:dyDescent="0.15">
      <c r="A17" s="96"/>
      <c r="H17" s="96"/>
      <c r="I17" s="96"/>
      <c r="J17" s="49"/>
      <c r="K17" s="96"/>
      <c r="L17" s="49"/>
      <c r="O17" s="49"/>
      <c r="Q17" s="49"/>
    </row>
    <row r="18" spans="1:18" ht="35.25" customHeight="1" x14ac:dyDescent="0.15">
      <c r="A18" s="96"/>
      <c r="H18" s="96"/>
      <c r="I18" s="96"/>
      <c r="J18" s="49"/>
      <c r="K18" s="96"/>
      <c r="L18" s="49"/>
      <c r="O18" s="49"/>
      <c r="Q18" s="49"/>
    </row>
    <row r="19" spans="1:18" ht="50.25" customHeight="1" x14ac:dyDescent="0.15">
      <c r="A19" s="96"/>
      <c r="H19" s="96"/>
      <c r="I19" s="96"/>
      <c r="J19" s="49"/>
      <c r="K19" s="96"/>
      <c r="L19" s="49"/>
      <c r="O19" s="49"/>
      <c r="Q19" s="49"/>
    </row>
    <row r="20" spans="1:18" ht="36.75" customHeight="1" x14ac:dyDescent="0.15">
      <c r="A20" s="96"/>
      <c r="H20" s="96"/>
      <c r="I20" s="96"/>
      <c r="J20" s="49"/>
      <c r="K20" s="96"/>
      <c r="L20" s="49"/>
      <c r="O20" s="49"/>
      <c r="Q20" s="49"/>
    </row>
    <row r="21" spans="1:18" ht="35.25" customHeight="1" x14ac:dyDescent="0.15">
      <c r="A21" s="96"/>
      <c r="H21" s="96"/>
      <c r="I21" s="96"/>
      <c r="J21" s="49"/>
      <c r="K21" s="96"/>
      <c r="L21" s="49"/>
      <c r="O21" s="49"/>
      <c r="Q21" s="49"/>
    </row>
    <row r="22" spans="1:18" ht="35.25" customHeight="1" x14ac:dyDescent="0.15">
      <c r="A22" s="96"/>
      <c r="H22" s="96"/>
      <c r="I22" s="96"/>
      <c r="J22" s="49"/>
      <c r="K22" s="96"/>
      <c r="L22" s="49"/>
      <c r="O22" s="49"/>
      <c r="Q22" s="49"/>
    </row>
    <row r="23" spans="1:18" ht="35.25" customHeight="1" x14ac:dyDescent="0.15">
      <c r="A23" s="96"/>
      <c r="H23" s="96"/>
      <c r="I23" s="96"/>
      <c r="J23" s="49"/>
      <c r="K23" s="96"/>
      <c r="L23" s="49"/>
      <c r="O23" s="49"/>
      <c r="Q23" s="49"/>
    </row>
    <row r="24" spans="1:18" ht="35.25" customHeight="1" x14ac:dyDescent="0.15">
      <c r="A24" s="96"/>
      <c r="H24" s="96"/>
      <c r="I24" s="96"/>
      <c r="J24" s="49"/>
      <c r="K24" s="96"/>
      <c r="L24" s="49"/>
      <c r="O24" s="49"/>
      <c r="Q24" s="49"/>
    </row>
    <row r="25" spans="1:18" x14ac:dyDescent="0.15">
      <c r="A25" s="96"/>
      <c r="H25" s="96"/>
      <c r="I25" s="96"/>
      <c r="J25" s="49"/>
      <c r="K25" s="96"/>
      <c r="L25" s="49"/>
      <c r="O25" s="49"/>
      <c r="Q25" s="49"/>
    </row>
    <row r="26" spans="1:18" ht="23.25" customHeight="1" x14ac:dyDescent="0.15">
      <c r="A26" s="96"/>
      <c r="H26" s="96"/>
      <c r="I26" s="96"/>
      <c r="J26" s="49"/>
      <c r="K26" s="96"/>
      <c r="L26" s="49"/>
      <c r="O26" s="49"/>
      <c r="Q26" s="49"/>
    </row>
    <row r="27" spans="1:18" s="24" customFormat="1" x14ac:dyDescent="0.15">
      <c r="A27" s="96"/>
      <c r="B27" s="11"/>
      <c r="C27" s="33"/>
      <c r="D27" s="33"/>
      <c r="E27" s="11"/>
      <c r="F27" s="34"/>
      <c r="G27" s="11"/>
      <c r="H27" s="96"/>
      <c r="I27" s="96"/>
      <c r="J27" s="49"/>
      <c r="K27" s="96"/>
      <c r="L27" s="49"/>
      <c r="M27" s="11"/>
      <c r="N27" s="11"/>
      <c r="O27" s="49"/>
      <c r="P27" s="11"/>
      <c r="Q27" s="49"/>
      <c r="R27" s="33"/>
    </row>
    <row r="28" spans="1:18" ht="21" customHeight="1" x14ac:dyDescent="0.15">
      <c r="A28" s="96"/>
      <c r="H28" s="96"/>
      <c r="I28" s="96"/>
      <c r="J28" s="49"/>
      <c r="K28" s="96"/>
      <c r="L28" s="49"/>
      <c r="O28" s="49"/>
      <c r="Q28" s="49"/>
    </row>
    <row r="29" spans="1:18" ht="58.5" customHeight="1" x14ac:dyDescent="0.15">
      <c r="A29" s="96"/>
      <c r="H29" s="96"/>
      <c r="I29" s="96"/>
      <c r="J29" s="49"/>
      <c r="K29" s="96"/>
      <c r="L29" s="49"/>
      <c r="O29" s="49"/>
      <c r="Q29" s="49"/>
    </row>
    <row r="30" spans="1:18" ht="41.25" customHeight="1" x14ac:dyDescent="0.15">
      <c r="A30" s="96"/>
      <c r="H30" s="96"/>
      <c r="I30" s="96"/>
      <c r="J30" s="49"/>
      <c r="K30" s="96"/>
      <c r="L30" s="49"/>
      <c r="O30" s="49"/>
      <c r="Q30" s="49"/>
    </row>
    <row r="31" spans="1:18" ht="36.75" customHeight="1" x14ac:dyDescent="0.15">
      <c r="A31" s="96"/>
      <c r="H31" s="96"/>
      <c r="I31" s="96"/>
      <c r="J31" s="49"/>
      <c r="K31" s="96"/>
      <c r="L31" s="49"/>
      <c r="O31" s="49"/>
      <c r="Q31" s="49"/>
    </row>
    <row r="32" spans="1:18" ht="33" customHeight="1" x14ac:dyDescent="0.15">
      <c r="A32" s="96"/>
      <c r="H32" s="96"/>
      <c r="I32" s="96"/>
      <c r="J32" s="49"/>
      <c r="K32" s="96"/>
      <c r="L32" s="49"/>
      <c r="O32" s="49"/>
      <c r="Q32" s="49"/>
    </row>
    <row r="33" spans="1:26" ht="41.25" customHeight="1" x14ac:dyDescent="0.15">
      <c r="A33" s="96"/>
      <c r="H33" s="96"/>
      <c r="I33" s="96"/>
      <c r="J33" s="49"/>
      <c r="K33" s="96"/>
      <c r="L33" s="49"/>
      <c r="O33" s="49"/>
      <c r="Q33" s="49"/>
    </row>
    <row r="34" spans="1:26" x14ac:dyDescent="0.15">
      <c r="A34" s="96"/>
      <c r="H34" s="96"/>
      <c r="I34" s="96"/>
      <c r="J34" s="49"/>
      <c r="K34" s="96"/>
      <c r="L34" s="49"/>
      <c r="O34" s="49"/>
      <c r="Q34" s="49"/>
    </row>
    <row r="35" spans="1:26" ht="41.25" customHeight="1" x14ac:dyDescent="0.15">
      <c r="A35" s="96"/>
      <c r="H35" s="96"/>
      <c r="I35" s="96"/>
      <c r="J35" s="49"/>
      <c r="K35" s="96"/>
      <c r="L35" s="49"/>
      <c r="O35" s="49"/>
      <c r="Q35" s="49"/>
    </row>
    <row r="36" spans="1:26" x14ac:dyDescent="0.15">
      <c r="A36" s="96"/>
      <c r="H36" s="96"/>
      <c r="I36" s="96"/>
      <c r="J36" s="49"/>
      <c r="K36" s="96"/>
      <c r="L36" s="49"/>
      <c r="O36" s="49"/>
      <c r="Q36" s="49"/>
    </row>
    <row r="37" spans="1:26" ht="39" customHeight="1" x14ac:dyDescent="0.15">
      <c r="A37" s="96"/>
      <c r="H37" s="96"/>
      <c r="I37" s="96"/>
      <c r="J37" s="49"/>
      <c r="K37" s="96"/>
      <c r="L37" s="49"/>
      <c r="O37" s="49"/>
      <c r="Q37" s="49"/>
    </row>
    <row r="38" spans="1:26" ht="39" customHeight="1" x14ac:dyDescent="0.15">
      <c r="A38" s="96"/>
      <c r="H38" s="96"/>
      <c r="I38" s="96"/>
      <c r="J38" s="49"/>
      <c r="K38" s="96"/>
      <c r="L38" s="49"/>
      <c r="O38" s="49"/>
      <c r="Q38" s="49"/>
      <c r="S38" s="24"/>
      <c r="T38" s="24"/>
      <c r="U38" s="24"/>
      <c r="V38" s="24"/>
      <c r="W38" s="24"/>
      <c r="X38" s="24"/>
      <c r="Y38" s="24"/>
      <c r="Z38" s="24"/>
    </row>
    <row r="39" spans="1:26" ht="48.75" customHeight="1" x14ac:dyDescent="0.15">
      <c r="A39" s="96"/>
      <c r="H39" s="96"/>
      <c r="I39" s="96"/>
      <c r="J39" s="49"/>
      <c r="K39" s="96"/>
      <c r="L39" s="49"/>
      <c r="O39" s="49"/>
      <c r="Q39" s="49"/>
    </row>
    <row r="40" spans="1:26" ht="50.25" customHeight="1" x14ac:dyDescent="0.15">
      <c r="A40" s="96"/>
      <c r="H40" s="96"/>
      <c r="I40" s="96"/>
      <c r="J40" s="49"/>
      <c r="K40" s="96"/>
      <c r="L40" s="49"/>
      <c r="O40" s="49"/>
      <c r="Q40" s="49"/>
    </row>
    <row r="41" spans="1:26" ht="34.5" customHeight="1" x14ac:dyDescent="0.15">
      <c r="A41" s="96"/>
      <c r="H41" s="96"/>
      <c r="I41" s="96"/>
      <c r="J41" s="49"/>
      <c r="K41" s="96"/>
      <c r="L41" s="49"/>
      <c r="O41" s="49"/>
      <c r="Q41" s="49"/>
    </row>
    <row r="42" spans="1:26" ht="36.75" customHeight="1" x14ac:dyDescent="0.15">
      <c r="A42" s="96"/>
      <c r="H42" s="96"/>
      <c r="I42" s="96"/>
      <c r="J42" s="49"/>
      <c r="K42" s="96"/>
      <c r="L42" s="49"/>
      <c r="O42" s="49"/>
      <c r="Q42" s="49"/>
    </row>
    <row r="43" spans="1:26" ht="36.75" customHeight="1" x14ac:dyDescent="0.15">
      <c r="A43" s="96"/>
      <c r="H43" s="96"/>
      <c r="I43" s="96"/>
      <c r="J43" s="49"/>
      <c r="K43" s="96"/>
      <c r="L43" s="49"/>
      <c r="O43" s="49"/>
      <c r="Q43" s="49"/>
    </row>
    <row r="44" spans="1:26" x14ac:dyDescent="0.15">
      <c r="A44" s="96"/>
      <c r="H44" s="96"/>
      <c r="I44" s="96"/>
      <c r="J44" s="49"/>
      <c r="K44" s="96"/>
      <c r="L44" s="49"/>
      <c r="O44" s="49"/>
      <c r="Q44" s="49"/>
      <c r="S44" s="24"/>
      <c r="T44" s="24"/>
      <c r="U44" s="24"/>
      <c r="V44" s="24"/>
      <c r="W44" s="24"/>
      <c r="X44" s="24"/>
      <c r="Y44" s="24"/>
      <c r="Z44" s="24"/>
    </row>
    <row r="45" spans="1:26" ht="31.5" customHeight="1" x14ac:dyDescent="0.15">
      <c r="A45" s="96"/>
      <c r="H45" s="96"/>
      <c r="I45" s="96"/>
      <c r="J45" s="49"/>
      <c r="K45" s="96"/>
      <c r="L45" s="49"/>
      <c r="Q45" s="49"/>
    </row>
    <row r="46" spans="1:26" s="24" customFormat="1" ht="23.25" customHeight="1" x14ac:dyDescent="0.15">
      <c r="A46" s="3"/>
      <c r="B46" s="11"/>
      <c r="C46" s="33"/>
      <c r="D46" s="33"/>
      <c r="E46" s="11"/>
      <c r="F46" s="34"/>
      <c r="G46" s="11"/>
      <c r="H46" s="11"/>
      <c r="I46" s="11"/>
      <c r="J46" s="11"/>
      <c r="K46" s="11"/>
      <c r="L46" s="11"/>
      <c r="M46" s="11"/>
      <c r="N46" s="11"/>
      <c r="O46" s="35"/>
      <c r="P46" s="11"/>
      <c r="Q46" s="11"/>
      <c r="R46" s="33"/>
    </row>
    <row r="47" spans="1:26" x14ac:dyDescent="0.15">
      <c r="A47" s="96"/>
    </row>
    <row r="48" spans="1:26" ht="41.25" customHeight="1" x14ac:dyDescent="0.15">
      <c r="A48" s="96"/>
      <c r="S48" s="24"/>
      <c r="T48" s="24"/>
      <c r="U48" s="24"/>
      <c r="V48" s="24"/>
      <c r="W48" s="24"/>
      <c r="X48" s="24"/>
      <c r="Y48" s="24"/>
      <c r="Z48" s="24"/>
    </row>
    <row r="49" spans="1:1" ht="27" customHeight="1" x14ac:dyDescent="0.15">
      <c r="A49" s="96"/>
    </row>
    <row r="50" spans="1:1" ht="33" customHeight="1" x14ac:dyDescent="0.15">
      <c r="A50" s="96"/>
    </row>
    <row r="51" spans="1:1" x14ac:dyDescent="0.15">
      <c r="A51" s="96"/>
    </row>
    <row r="52" spans="1:1" x14ac:dyDescent="0.15">
      <c r="A52" s="96"/>
    </row>
    <row r="53" spans="1:1" ht="24.75" customHeight="1" x14ac:dyDescent="0.15">
      <c r="A53" s="96"/>
    </row>
    <row r="54" spans="1:1" x14ac:dyDescent="0.15">
      <c r="A54" s="96"/>
    </row>
    <row r="55" spans="1:1" x14ac:dyDescent="0.15">
      <c r="A55" s="96"/>
    </row>
    <row r="56" spans="1:1" ht="29.25" customHeight="1" x14ac:dyDescent="0.15">
      <c r="A56" s="96"/>
    </row>
    <row r="57" spans="1:1" ht="36.75" customHeight="1" x14ac:dyDescent="0.15">
      <c r="A57" s="96"/>
    </row>
    <row r="58" spans="1:1" ht="39" customHeight="1" x14ac:dyDescent="0.15">
      <c r="A58" s="96"/>
    </row>
    <row r="59" spans="1:1" ht="48" customHeight="1" x14ac:dyDescent="0.15">
      <c r="A59" s="96"/>
    </row>
    <row r="60" spans="1:1" ht="34.5" customHeight="1" x14ac:dyDescent="0.15">
      <c r="A60" s="96"/>
    </row>
    <row r="61" spans="1:1" x14ac:dyDescent="0.15">
      <c r="A61" s="96"/>
    </row>
    <row r="62" spans="1:1" x14ac:dyDescent="0.15">
      <c r="A62" s="96"/>
    </row>
    <row r="63" spans="1:1" x14ac:dyDescent="0.15">
      <c r="A63" s="96"/>
    </row>
    <row r="64" spans="1:1" x14ac:dyDescent="0.15">
      <c r="A64" s="96"/>
    </row>
    <row r="65" spans="1:26" ht="34.5" customHeight="1" x14ac:dyDescent="0.15">
      <c r="A65" s="96"/>
    </row>
    <row r="66" spans="1:26" ht="33" customHeight="1" x14ac:dyDescent="0.15">
      <c r="A66" s="96"/>
    </row>
    <row r="67" spans="1:26" x14ac:dyDescent="0.15">
      <c r="A67" s="96"/>
    </row>
    <row r="68" spans="1:26" ht="41.25" customHeight="1" x14ac:dyDescent="0.15">
      <c r="A68" s="3"/>
    </row>
    <row r="69" spans="1:26" x14ac:dyDescent="0.15">
      <c r="A69" s="96"/>
      <c r="S69" s="24"/>
      <c r="T69" s="24"/>
      <c r="U69" s="24"/>
      <c r="V69" s="24"/>
      <c r="W69" s="24"/>
      <c r="X69" s="24"/>
      <c r="Y69" s="24"/>
      <c r="Z69" s="24"/>
    </row>
    <row r="70" spans="1:26" ht="33" customHeight="1" x14ac:dyDescent="0.15"/>
    <row r="71" spans="1:26" ht="44.25" customHeight="1" x14ac:dyDescent="0.15">
      <c r="A71" s="96"/>
    </row>
    <row r="72" spans="1:26" ht="27.75" customHeight="1" x14ac:dyDescent="0.15">
      <c r="A72" s="96"/>
    </row>
    <row r="73" spans="1:26" ht="27" customHeight="1" x14ac:dyDescent="0.15">
      <c r="A73" s="96"/>
    </row>
    <row r="75" spans="1:26" ht="39" customHeight="1" x14ac:dyDescent="0.15">
      <c r="A75" s="96"/>
    </row>
    <row r="76" spans="1:26" ht="37.5" customHeight="1" x14ac:dyDescent="0.15">
      <c r="A76" s="96"/>
    </row>
    <row r="78" spans="1:26" x14ac:dyDescent="0.15">
      <c r="A78" s="96"/>
    </row>
    <row r="79" spans="1:26" x14ac:dyDescent="0.15">
      <c r="A79" s="96"/>
    </row>
    <row r="80" spans="1:26" ht="39" customHeight="1" x14ac:dyDescent="0.15">
      <c r="A80" s="96"/>
    </row>
    <row r="81" spans="1:1" ht="36.75" customHeight="1" x14ac:dyDescent="0.15">
      <c r="A81" s="96"/>
    </row>
    <row r="82" spans="1:1" ht="21.75" customHeight="1" x14ac:dyDescent="0.15">
      <c r="A82" s="3"/>
    </row>
    <row r="83" spans="1:1" x14ac:dyDescent="0.15">
      <c r="A83" s="96"/>
    </row>
    <row r="84" spans="1:1" ht="36.75" customHeight="1" x14ac:dyDescent="0.15"/>
    <row r="85" spans="1:1" ht="39" customHeight="1" x14ac:dyDescent="0.15">
      <c r="A85" s="96"/>
    </row>
    <row r="86" spans="1:1" ht="56.25" customHeight="1" x14ac:dyDescent="0.15">
      <c r="A86" s="96"/>
    </row>
    <row r="88" spans="1:1" ht="25.5" customHeight="1" x14ac:dyDescent="0.15">
      <c r="A88" s="96"/>
    </row>
    <row r="89" spans="1:1" ht="63.75" customHeight="1" x14ac:dyDescent="0.15">
      <c r="A89" s="96"/>
    </row>
    <row r="90" spans="1:1" ht="34.5" customHeight="1" x14ac:dyDescent="0.15">
      <c r="A90" s="96"/>
    </row>
    <row r="91" spans="1:1" x14ac:dyDescent="0.15">
      <c r="A91" s="96"/>
    </row>
    <row r="92" spans="1:1" x14ac:dyDescent="0.15">
      <c r="A92" s="96"/>
    </row>
    <row r="93" spans="1:1" x14ac:dyDescent="0.15">
      <c r="A93" s="96"/>
    </row>
    <row r="94" spans="1:1" ht="34.5" customHeight="1" x14ac:dyDescent="0.15"/>
    <row r="95" spans="1:1" ht="36.75" customHeight="1" x14ac:dyDescent="0.15">
      <c r="A95" s="96"/>
    </row>
    <row r="96" spans="1:1" ht="19.5" customHeight="1" x14ac:dyDescent="0.15">
      <c r="A96" s="96"/>
    </row>
    <row r="97" spans="1:1" ht="33" customHeight="1" x14ac:dyDescent="0.15">
      <c r="A97" s="96"/>
    </row>
    <row r="98" spans="1:1" ht="42.75" customHeight="1" x14ac:dyDescent="0.15">
      <c r="A98" s="96"/>
    </row>
    <row r="99" spans="1:1" x14ac:dyDescent="0.15">
      <c r="A99" s="96"/>
    </row>
    <row r="100" spans="1:1" x14ac:dyDescent="0.15">
      <c r="A100" s="96"/>
    </row>
    <row r="101" spans="1:1" x14ac:dyDescent="0.15">
      <c r="A101" s="96"/>
    </row>
    <row r="102" spans="1:1" ht="68.25" customHeight="1" x14ac:dyDescent="0.15"/>
  </sheetData>
  <sortState xmlns:xlrd2="http://schemas.microsoft.com/office/spreadsheetml/2017/richdata2" ref="A3:Z5">
    <sortCondition ref="E3:E5"/>
    <sortCondition ref="T3:T5"/>
  </sortState>
  <mergeCells count="10">
    <mergeCell ref="G1:G2"/>
    <mergeCell ref="H1:L1"/>
    <mergeCell ref="M1:Q1"/>
    <mergeCell ref="R1:R2"/>
    <mergeCell ref="B6:F6"/>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79998168889431442"/>
  </sheetPr>
  <dimension ref="A1:X103"/>
  <sheetViews>
    <sheetView zoomScale="70" zoomScaleNormal="70" zoomScaleSheetLayoutView="70" workbookViewId="0">
      <pane xSplit="3" ySplit="2" topLeftCell="D11" activePane="bottomRight" state="frozen"/>
      <selection pane="topRight" activeCell="D1" sqref="D1"/>
      <selection pane="bottomLeft" activeCell="A3" sqref="A3"/>
      <selection pane="bottomRight"/>
    </sheetView>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125" style="33" bestFit="1" customWidth="1"/>
    <col min="19" max="23" width="9" style="11"/>
    <col min="24" max="24" width="3.625" style="11" customWidth="1"/>
    <col min="25" max="16384" width="9" style="11"/>
  </cols>
  <sheetData>
    <row r="1" spans="1:24"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24"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row>
    <row r="3" spans="1:24" ht="60" customHeight="1" x14ac:dyDescent="0.15">
      <c r="A3" s="3" t="str" cm="1">
        <f t="array" ref="A3:R17">_xlfn._xlws.FILTER(一覧表!A3:R118,一覧表!W3:W118="卸売業、小売業")</f>
        <v>未達成</v>
      </c>
      <c r="B3" s="176">
        <v>20</v>
      </c>
      <c r="C3" s="5" t="str">
        <v>イオン九州株式会社</v>
      </c>
      <c r="D3" s="29" t="str">
        <v>福岡県福岡市東区香椎浜2丁目8-30</v>
      </c>
      <c r="E3" s="7">
        <v>56</v>
      </c>
      <c r="F3" s="29" t="str">
        <v>総合スーパー及び食品スーパー、ホームセンター、専門店等を長崎県下36事業所にて展開</v>
      </c>
      <c r="G3" s="7" t="str">
        <v>R4～R6</v>
      </c>
      <c r="H3" s="18">
        <v>23992</v>
      </c>
      <c r="I3" s="18">
        <v>17490</v>
      </c>
      <c r="J3" s="23">
        <v>0.27100700233411135</v>
      </c>
      <c r="K3" s="18">
        <v>24772.5</v>
      </c>
      <c r="L3" s="23">
        <v>-3.2531677225742017E-2</v>
      </c>
      <c r="M3" s="98" t="str">
        <v>-</v>
      </c>
      <c r="N3" s="98" t="str">
        <v>-</v>
      </c>
      <c r="O3" s="23" t="str">
        <v>-</v>
      </c>
      <c r="P3" s="98" t="str">
        <v>-</v>
      </c>
      <c r="Q3" s="23" t="str">
        <v>-</v>
      </c>
      <c r="R3" s="29" t="str">
        <v>１機器運転状況の適正化（チェックリストを用いた運用実施）
２省エネ機器への更新（冷蔵ケース、冷凍機、空調機）
３冷蔵ケースの棚下照明LED化</v>
      </c>
    </row>
    <row r="4" spans="1:24" ht="72.75" customHeight="1" x14ac:dyDescent="0.15">
      <c r="A4" s="96" t="str">
        <v>未達成</v>
      </c>
      <c r="B4" s="176">
        <v>25</v>
      </c>
      <c r="C4" s="5" t="str">
        <v>株式会社イズミ</v>
      </c>
      <c r="D4" s="29" t="str">
        <v>広島県広島市東区二葉の里三丁目３－１</v>
      </c>
      <c r="E4" s="7">
        <v>56</v>
      </c>
      <c r="F4" s="29" t="str">
        <v>総合小売業</v>
      </c>
      <c r="G4" s="7" t="str">
        <v>R5～R7</v>
      </c>
      <c r="H4" s="18">
        <v>3106</v>
      </c>
      <c r="I4" s="18">
        <v>3010</v>
      </c>
      <c r="J4" s="23">
        <v>3.0907920154539581E-2</v>
      </c>
      <c r="K4" s="18">
        <v>4168</v>
      </c>
      <c r="L4" s="23">
        <v>-0.34191886670959426</v>
      </c>
      <c r="M4" s="98" t="str">
        <v>-</v>
      </c>
      <c r="N4" s="98" t="str">
        <v>-</v>
      </c>
      <c r="O4" s="23" t="str">
        <v>-</v>
      </c>
      <c r="P4" s="98" t="str">
        <v>-</v>
      </c>
      <c r="Q4" s="23" t="str">
        <v>-</v>
      </c>
      <c r="R4" s="29" t="str">
        <v>1.食品冷凍機の更新
2.パッケージエアコンの更新
3.照明器具・誘導灯の更新（LED化）</v>
      </c>
    </row>
    <row r="5" spans="1:24" ht="61.5" customHeight="1" x14ac:dyDescent="0.15">
      <c r="A5" s="96" t="str">
        <v>原単位目標達成</v>
      </c>
      <c r="B5" s="176">
        <v>27</v>
      </c>
      <c r="C5" s="248" t="str">
        <v>株式会社エレナ</v>
      </c>
      <c r="D5" s="29" t="str">
        <v>佐世保市大塔町８－２</v>
      </c>
      <c r="E5" s="7">
        <v>56</v>
      </c>
      <c r="F5" s="29" t="str">
        <v>食品スーパーを中心に物販小売店舗を県内54事業所展開(R7年6月末現在)</v>
      </c>
      <c r="G5" s="7" t="str">
        <v>R5～R7</v>
      </c>
      <c r="H5" s="18">
        <v>23437</v>
      </c>
      <c r="I5" s="18" t="str">
        <v>-</v>
      </c>
      <c r="J5" s="23" t="str">
        <v>-</v>
      </c>
      <c r="K5" s="18">
        <v>23203</v>
      </c>
      <c r="L5" s="23">
        <v>9.9842129965439508E-3</v>
      </c>
      <c r="M5" s="98">
        <v>4.26</v>
      </c>
      <c r="N5" s="98">
        <v>4.04</v>
      </c>
      <c r="O5" s="23">
        <v>5.1643192488262879E-2</v>
      </c>
      <c r="P5" s="98">
        <v>3.97</v>
      </c>
      <c r="Q5" s="23">
        <v>6.8075117370891891E-2</v>
      </c>
      <c r="R5" s="29" t="str">
        <v>①	照明の照度調整とタイマー調整・冷設の温度設定を見直した。
②	積極的に改装を行ない、省エネ設備を導入した。
③	太陽光パネルを積極的に設置した。</v>
      </c>
    </row>
    <row r="6" spans="1:24" ht="58.5" customHeight="1" x14ac:dyDescent="0.15">
      <c r="A6" s="96" t="str">
        <v>原単位目標達成</v>
      </c>
      <c r="B6" s="176">
        <v>31</v>
      </c>
      <c r="C6" s="248" t="str">
        <v>株式会社コスモス薬品</v>
      </c>
      <c r="D6" s="29" t="str">
        <v>福岡市博多区博多駅東２丁目１０－１　第１福岡ビルＳ館４Ｆ</v>
      </c>
      <c r="E6" s="7">
        <v>60</v>
      </c>
      <c r="F6" s="29" t="str">
        <v>長崎県内にドラッグストア48店舗を展開</v>
      </c>
      <c r="G6" s="7" t="str">
        <v>R5～R7</v>
      </c>
      <c r="H6" s="18">
        <v>691</v>
      </c>
      <c r="I6" s="18" t="str">
        <v>-</v>
      </c>
      <c r="J6" s="23" t="str">
        <v>-</v>
      </c>
      <c r="K6" s="18">
        <v>946.9</v>
      </c>
      <c r="L6" s="23">
        <v>-0.37033285094066559</v>
      </c>
      <c r="M6" s="98">
        <v>6.1999999999999998E-3</v>
      </c>
      <c r="N6" s="98">
        <v>6.0000000000000001E-3</v>
      </c>
      <c r="O6" s="23">
        <v>3.2258064516129004E-2</v>
      </c>
      <c r="P6" s="98">
        <v>5.7999999999999996E-3</v>
      </c>
      <c r="Q6" s="23">
        <v>6.4516129032258118E-2</v>
      </c>
      <c r="R6" s="29" t="str">
        <v>・各店舗における空調・照明についての管理ルールを周知し、エネルギー使用量の削減に取り組む。
・商品の仕分けや配送に使用する物流資材としてリサイクル材を用いた台車を導入
・年数経過店舗および新規出店店舗への省エネ対応の設備什器導入</v>
      </c>
    </row>
    <row r="7" spans="1:24" ht="61.5" customHeight="1" x14ac:dyDescent="0.15">
      <c r="A7" s="96" t="str">
        <v>原単位目標達成</v>
      </c>
      <c r="B7" s="176">
        <v>32</v>
      </c>
      <c r="C7" s="248" t="str">
        <v>株式会社ジョイフルサン</v>
      </c>
      <c r="D7" s="29" t="str">
        <v>長崎市江川町２３２</v>
      </c>
      <c r="E7" s="7">
        <v>56</v>
      </c>
      <c r="F7" s="29" t="str">
        <v>食品 。日用品スーパー として長崎県内に 10店舗 を展開</v>
      </c>
      <c r="G7" s="7" t="str">
        <v>R6～R9</v>
      </c>
      <c r="H7" s="18">
        <v>2795</v>
      </c>
      <c r="I7" s="18">
        <v>2711</v>
      </c>
      <c r="J7" s="23">
        <v>3.0053667262969541E-2</v>
      </c>
      <c r="K7" s="18">
        <v>1831</v>
      </c>
      <c r="L7" s="23">
        <v>0.3449016100178891</v>
      </c>
      <c r="M7" s="98">
        <v>254</v>
      </c>
      <c r="N7" s="98">
        <v>246</v>
      </c>
      <c r="O7" s="23">
        <v>3.1496062992126039E-2</v>
      </c>
      <c r="P7" s="98">
        <v>183</v>
      </c>
      <c r="Q7" s="23">
        <v>0.27952755905511806</v>
      </c>
      <c r="R7" s="29" t="str">
        <v>冷凍・冷蔵庫冷気漏れ修理
一部店舗空調設備・ショーケース更新
キュウビクル設備更新</v>
      </c>
    </row>
    <row r="8" spans="1:24" ht="61.5" customHeight="1" x14ac:dyDescent="0.15">
      <c r="A8" s="96" t="str">
        <v>総量目標達成</v>
      </c>
      <c r="B8" s="176">
        <v>33</v>
      </c>
      <c r="C8" s="251" t="str">
        <v>株式会社セブン-イレブン・ジャパン</v>
      </c>
      <c r="D8" s="29" t="str">
        <v>東京都千代田区二番町８－８</v>
      </c>
      <c r="E8" s="7">
        <v>58</v>
      </c>
      <c r="F8" s="29" t="str">
        <v>コンビニエンスストア事業の展開</v>
      </c>
      <c r="G8" s="7" t="str">
        <v>R5～R7</v>
      </c>
      <c r="H8" s="18">
        <v>8694.4</v>
      </c>
      <c r="I8" s="18">
        <v>8433.6</v>
      </c>
      <c r="J8" s="23">
        <v>2.9996319470003585E-2</v>
      </c>
      <c r="K8" s="18">
        <v>6233.9</v>
      </c>
      <c r="L8" s="23">
        <v>0.28299825174825177</v>
      </c>
      <c r="M8" s="98" t="str">
        <v>-</v>
      </c>
      <c r="N8" s="98" t="str">
        <v>-</v>
      </c>
      <c r="O8" s="23" t="str">
        <v>-</v>
      </c>
      <c r="P8" s="98" t="str">
        <v>-</v>
      </c>
      <c r="Q8" s="23" t="str">
        <v>-</v>
      </c>
      <c r="R8" s="29" t="str">
        <v>・使用電力の約50％をCO2フリーメニューへ変更し、削減率28％を達成した。
・省エネリーダーの活躍と省エネ対策重点6項目の実施
・太陽光発電設備設置(2025年3月末：128店発電量：1418MWh/年)
・店内設備(照明・空調機等)を省エネ設備へ更新</v>
      </c>
    </row>
    <row r="9" spans="1:24" ht="60" customHeight="1" x14ac:dyDescent="0.15">
      <c r="A9" s="96" t="str">
        <v>未達成</v>
      </c>
      <c r="B9" s="176">
        <v>35</v>
      </c>
      <c r="C9" s="5" t="str">
        <v>株式会社ナフコ</v>
      </c>
      <c r="D9" s="29" t="str">
        <v>福岡県北九州市小倉北区魚町２－６－１０　　７F</v>
      </c>
      <c r="E9" s="7">
        <v>60</v>
      </c>
      <c r="F9" s="29" t="str">
        <v>ホームセンター、家具小売店舗として長崎県下に24店舗展開中</v>
      </c>
      <c r="G9" s="7" t="str">
        <v>R4～R7</v>
      </c>
      <c r="H9" s="18">
        <v>3539</v>
      </c>
      <c r="I9" s="18">
        <v>3893</v>
      </c>
      <c r="J9" s="23">
        <v>-0.10002825656965242</v>
      </c>
      <c r="K9" s="18">
        <v>4108</v>
      </c>
      <c r="L9" s="23">
        <v>-0.1607798813224075</v>
      </c>
      <c r="M9" s="98">
        <v>131</v>
      </c>
      <c r="N9" s="98">
        <v>118</v>
      </c>
      <c r="O9" s="23">
        <v>9.92366412213741E-2</v>
      </c>
      <c r="P9" s="98">
        <v>171</v>
      </c>
      <c r="Q9" s="23">
        <v>-0.30534351145038174</v>
      </c>
      <c r="R9" s="29" t="str">
        <v>照明設備・・・既設照明器具をLED照明に交換
空調設備・・・電気量削減のデマンドコントローラーの導入
　　　　　　　旧型空調機を省エネタイプの空調機に変更</v>
      </c>
    </row>
    <row r="10" spans="1:24" ht="60" customHeight="1" x14ac:dyDescent="0.15">
      <c r="A10" s="96" t="str">
        <v>未達成</v>
      </c>
      <c r="B10" s="176">
        <v>38</v>
      </c>
      <c r="C10" s="5" t="str">
        <v>株式会社浜屋百貨店</v>
      </c>
      <c r="D10" s="29" t="str">
        <v>長崎市浜町７－１１</v>
      </c>
      <c r="E10" s="7">
        <v>56</v>
      </c>
      <c r="F10" s="29" t="str">
        <v>長崎県内に百貨店1店、事務所と商品センター、サロン5店展開</v>
      </c>
      <c r="G10" s="7" t="str">
        <v>R4～R7</v>
      </c>
      <c r="H10" s="18">
        <v>2359</v>
      </c>
      <c r="I10" s="18">
        <v>1650</v>
      </c>
      <c r="J10" s="23">
        <v>0.30055108096651129</v>
      </c>
      <c r="K10" s="18">
        <v>2497</v>
      </c>
      <c r="L10" s="23">
        <v>-5.8499364137346355E-2</v>
      </c>
      <c r="M10" s="98" t="str">
        <v>-</v>
      </c>
      <c r="N10" s="98" t="str">
        <v>-</v>
      </c>
      <c r="O10" s="23" t="str">
        <v>-</v>
      </c>
      <c r="P10" s="98" t="str">
        <v>-</v>
      </c>
      <c r="Q10" s="23" t="str">
        <v>-</v>
      </c>
      <c r="R10" s="29" t="str">
        <v>店内照明のＬＥＤへの改修
空調機のタイムスケジュール管理による間欠運転
自販機の省エネ設定及び取替</v>
      </c>
    </row>
    <row r="11" spans="1:24" ht="60" customHeight="1" x14ac:dyDescent="0.15">
      <c r="A11" s="96" t="str">
        <v>未達成</v>
      </c>
      <c r="B11" s="176">
        <v>40</v>
      </c>
      <c r="C11" s="5" t="str">
        <v>株式会社ファミリーマート</v>
      </c>
      <c r="D11" s="29" t="str">
        <v>東京都港区芝浦３丁目１番２１号　msb tamachi 田町ステーションタワーs ９階</v>
      </c>
      <c r="E11" s="7">
        <v>58</v>
      </c>
      <c r="F11" s="29" t="str">
        <v>事業の概要	フランチャイズチェーンとしてコンビニエンスストア事業を展開</v>
      </c>
      <c r="G11" s="7" t="str">
        <v>R5～R7</v>
      </c>
      <c r="H11" s="18">
        <v>6907.3</v>
      </c>
      <c r="I11" s="18">
        <v>6700.1</v>
      </c>
      <c r="J11" s="23">
        <v>2.9997249286986216E-2</v>
      </c>
      <c r="K11" s="18">
        <v>7421.7</v>
      </c>
      <c r="L11" s="23">
        <v>-7.447193548854103E-2</v>
      </c>
      <c r="M11" s="98">
        <v>47</v>
      </c>
      <c r="N11" s="98">
        <v>45.6</v>
      </c>
      <c r="O11" s="23">
        <v>2.9787234042553123E-2</v>
      </c>
      <c r="P11" s="98">
        <v>51.2</v>
      </c>
      <c r="Q11" s="23">
        <v>-8.9361702127659592E-2</v>
      </c>
      <c r="R11" s="29" t="str">
        <v>①空調機や什器のフィルター清掃
②新店、改装店に対する複合冷凍機、店内調光設備の導入
③店舗あて環境教育リーフレットによる省エネ教育実施
④太陽光発電設備による再生可能エネルギー（電力）の供給</v>
      </c>
    </row>
    <row r="12" spans="1:24" ht="61.5" customHeight="1" x14ac:dyDescent="0.15">
      <c r="A12" s="96" t="str">
        <v>総量目標達成</v>
      </c>
      <c r="B12" s="176">
        <v>42</v>
      </c>
      <c r="C12" s="249" t="str">
        <v>株式会社マルキョウ</v>
      </c>
      <c r="D12" s="29" t="str">
        <v>福岡県大野城市山田５丁目３－１</v>
      </c>
      <c r="E12" s="7">
        <v>56</v>
      </c>
      <c r="F12" s="29" t="str">
        <v>スーパーマーケット</v>
      </c>
      <c r="G12" s="7" t="str">
        <v>R5～R7</v>
      </c>
      <c r="H12" s="18">
        <v>179.7</v>
      </c>
      <c r="I12" s="18">
        <v>170.7</v>
      </c>
      <c r="J12" s="23">
        <v>5.0083472454090172E-2</v>
      </c>
      <c r="K12" s="18">
        <v>151.30000000000001</v>
      </c>
      <c r="L12" s="23">
        <v>0.15804117974401766</v>
      </c>
      <c r="M12" s="98" t="str">
        <v>-</v>
      </c>
      <c r="N12" s="98" t="str">
        <v>-</v>
      </c>
      <c r="O12" s="23" t="str">
        <v>-</v>
      </c>
      <c r="P12" s="98" t="str">
        <v>-</v>
      </c>
      <c r="Q12" s="23" t="str">
        <v>-</v>
      </c>
      <c r="R12" s="29" t="str">
        <v>別紙参照</v>
      </c>
    </row>
    <row r="13" spans="1:24" ht="61.5" customHeight="1" x14ac:dyDescent="0.15">
      <c r="A13" s="96" t="str">
        <v>未達成</v>
      </c>
      <c r="B13" s="176">
        <v>43</v>
      </c>
      <c r="C13" s="5" t="str">
        <v>株式会社ローソン</v>
      </c>
      <c r="D13" s="29" t="str">
        <v>東京都品川区大崎1-11-2　ゲートシティ大崎イーストタワー7Ｆ</v>
      </c>
      <c r="E13" s="7">
        <v>58</v>
      </c>
      <c r="F13" s="29" t="str">
        <v>コンビニエンスストア「ローソン」のフランチャイズチェーン展開</v>
      </c>
      <c r="G13" s="7" t="str">
        <v>R5～R7</v>
      </c>
      <c r="H13" s="18" t="str">
        <v>-</v>
      </c>
      <c r="I13" s="18" t="str">
        <v>-</v>
      </c>
      <c r="J13" s="23" t="str">
        <v>-</v>
      </c>
      <c r="K13" s="18" t="str">
        <v>-</v>
      </c>
      <c r="L13" s="23" t="str">
        <v>-</v>
      </c>
      <c r="M13" s="98">
        <v>30.1</v>
      </c>
      <c r="N13" s="98">
        <v>29.2</v>
      </c>
      <c r="O13" s="23">
        <v>2.9900332225913706E-2</v>
      </c>
      <c r="P13" s="98">
        <v>35.94</v>
      </c>
      <c r="Q13" s="23">
        <v>-0.19401993355481717</v>
      </c>
      <c r="R13" s="29" t="str">
        <v>【既存店】一定年数を経過した空調機、冷凍機を高効率な機器へ順次入替実施
【新店】LED照明（店内、看板）、CO2冷媒要冷・冷蔵システムを標準設備導入
店舗での「省エネ10か条」（フィルター清掃・適正温度管理等）の促進</v>
      </c>
    </row>
    <row r="14" spans="1:24" ht="61.5" customHeight="1" x14ac:dyDescent="0.15">
      <c r="A14" s="96" t="str">
        <v>総量目標達成</v>
      </c>
      <c r="B14" s="176">
        <v>70</v>
      </c>
      <c r="C14" s="249" t="str">
        <v>株式会社ドラッグストアモリ</v>
      </c>
      <c r="D14" s="29" t="str">
        <v>福岡県朝倉市一木１１４８－１</v>
      </c>
      <c r="E14" s="7">
        <v>56</v>
      </c>
      <c r="F14" s="29" t="str">
        <v>ドラッグストア</v>
      </c>
      <c r="G14" s="7" t="str">
        <v>R4～R6</v>
      </c>
      <c r="H14" s="18">
        <v>5035.5</v>
      </c>
      <c r="I14" s="18">
        <v>4985.1000000000004</v>
      </c>
      <c r="J14" s="23">
        <v>1.0008936550491399E-2</v>
      </c>
      <c r="K14" s="18">
        <v>4841.1000000000004</v>
      </c>
      <c r="L14" s="23">
        <v>3.8605898123324378E-2</v>
      </c>
      <c r="M14" s="98" t="str">
        <v>-</v>
      </c>
      <c r="N14" s="98" t="str">
        <v>-</v>
      </c>
      <c r="O14" s="23" t="str">
        <v>-</v>
      </c>
      <c r="P14" s="98" t="str">
        <v>-</v>
      </c>
      <c r="Q14" s="23" t="str">
        <v>-</v>
      </c>
      <c r="R14" s="29" t="str">
        <v>デマンド監視による節電</v>
      </c>
    </row>
    <row r="15" spans="1:24" ht="61.5" customHeight="1" x14ac:dyDescent="0.15">
      <c r="A15" s="96" t="str">
        <v>未達成</v>
      </c>
      <c r="B15" s="176">
        <v>82</v>
      </c>
      <c r="C15" s="5" t="str">
        <v>丸髙商事株式会社</v>
      </c>
      <c r="D15" s="29" t="str">
        <v>諫早市幸町３０８－１</v>
      </c>
      <c r="E15" s="7">
        <v>56</v>
      </c>
      <c r="F15" s="29" t="str">
        <v>スーパーマーケットの展開</v>
      </c>
      <c r="G15" s="7" t="str">
        <v>R5～R8</v>
      </c>
      <c r="H15" s="18">
        <v>5564</v>
      </c>
      <c r="I15" s="18">
        <v>5397</v>
      </c>
      <c r="J15" s="23">
        <v>3.0014378145219234E-2</v>
      </c>
      <c r="K15" s="18">
        <v>5733</v>
      </c>
      <c r="L15" s="23">
        <v>-3.0373831775700966E-2</v>
      </c>
      <c r="M15" s="98" t="str">
        <v>-</v>
      </c>
      <c r="N15" s="98" t="str">
        <v>-</v>
      </c>
      <c r="O15" s="23" t="str">
        <v>-</v>
      </c>
      <c r="P15" s="98" t="str">
        <v>-</v>
      </c>
      <c r="Q15" s="23" t="str">
        <v>-</v>
      </c>
      <c r="R15" s="29" t="str">
        <v>新店舗出店時の高効率型照明（LED）等の使用
・デマンド監視装置導入による使用電力量削減</v>
      </c>
      <c r="S15" s="24"/>
      <c r="T15" s="24"/>
      <c r="U15" s="24"/>
      <c r="V15" s="24"/>
      <c r="W15" s="24"/>
      <c r="X15" s="24"/>
    </row>
    <row r="16" spans="1:24" ht="61.5" customHeight="1" x14ac:dyDescent="0.15">
      <c r="A16" s="96" t="str">
        <v>未達成</v>
      </c>
      <c r="B16" s="176">
        <v>87</v>
      </c>
      <c r="C16" s="5" t="str">
        <v>山崎製パン株式会社</v>
      </c>
      <c r="D16" s="29" t="str">
        <v>東京都千代田区岩本町３－１０－１</v>
      </c>
      <c r="E16" s="7">
        <v>58</v>
      </c>
      <c r="F16" s="29" t="str">
        <v>CVSのフランチャイズ事業として長崎県内に43店舗を展開
その他、パン製造業の物流拠点として1営業所、パンの製造小売店としてベーカリー1店舗を展開</v>
      </c>
      <c r="G16" s="7" t="str">
        <v>R5～R7</v>
      </c>
      <c r="H16" s="18">
        <v>2816</v>
      </c>
      <c r="I16" s="18">
        <v>2816</v>
      </c>
      <c r="J16" s="23">
        <v>0</v>
      </c>
      <c r="K16" s="18">
        <v>2966</v>
      </c>
      <c r="L16" s="23">
        <v>-5.3267045454545414E-2</v>
      </c>
      <c r="M16" s="98">
        <v>4.7100000000000003E-2</v>
      </c>
      <c r="N16" s="98">
        <v>4.5699999999999998E-2</v>
      </c>
      <c r="O16" s="23">
        <v>2.9723991507431102E-2</v>
      </c>
      <c r="P16" s="98">
        <v>4.9799999999999997E-2</v>
      </c>
      <c r="Q16" s="23">
        <v>-5.7324840764330975E-2</v>
      </c>
      <c r="R16" s="29" t="str">
        <v>別紙参照</v>
      </c>
      <c r="S16" s="24"/>
      <c r="T16" s="24"/>
      <c r="U16" s="24"/>
      <c r="V16" s="24"/>
      <c r="W16" s="24"/>
      <c r="X16" s="24"/>
    </row>
    <row r="17" spans="1:18" ht="123" customHeight="1" x14ac:dyDescent="0.15">
      <c r="A17" s="96" t="str">
        <v>未達成</v>
      </c>
      <c r="B17" s="176">
        <v>112</v>
      </c>
      <c r="C17" s="5" t="str">
        <v>株式会社ヤマダデンキ</v>
      </c>
      <c r="D17" s="29" t="str">
        <v>群馬県高崎市栄町１番１号</v>
      </c>
      <c r="E17" s="7">
        <v>59</v>
      </c>
      <c r="F17" s="29" t="str">
        <v>家電・情報家電等の販売及び住まいに関する商品販売を長崎県内21店舗を展開</v>
      </c>
      <c r="G17" s="7" t="str">
        <v>R6～R8</v>
      </c>
      <c r="H17" s="18">
        <v>2485.6</v>
      </c>
      <c r="I17" s="18">
        <v>2411.6</v>
      </c>
      <c r="J17" s="23">
        <v>2.9771483746379168E-2</v>
      </c>
      <c r="K17" s="18">
        <v>2808.2</v>
      </c>
      <c r="L17" s="23">
        <v>-0.12978757644029604</v>
      </c>
      <c r="M17" s="98">
        <v>4.2569999999999997E-2</v>
      </c>
      <c r="N17" s="98">
        <v>4.129E-2</v>
      </c>
      <c r="O17" s="23">
        <v>3.0068123091378851E-2</v>
      </c>
      <c r="P17" s="98">
        <v>4.7320000000000001E-2</v>
      </c>
      <c r="Q17" s="23">
        <v>-0.11158092553441401</v>
      </c>
      <c r="R17" s="29" t="str">
        <v>デマンドコントローラーによるエネルギー管理、運用管理
営業時間外の節電強化</v>
      </c>
    </row>
    <row r="18" spans="1:18" ht="28.5" customHeight="1" x14ac:dyDescent="0.15">
      <c r="A18" s="96"/>
      <c r="B18" s="204" t="s">
        <v>62</v>
      </c>
      <c r="C18" s="204"/>
      <c r="D18" s="204"/>
      <c r="E18" s="204"/>
      <c r="F18" s="204"/>
      <c r="G18" s="30"/>
      <c r="H18" s="15">
        <f>SUM(H3:H17)</f>
        <v>91601.5</v>
      </c>
      <c r="I18" s="15">
        <f>SUM(I3:I17)</f>
        <v>59668.099999999991</v>
      </c>
      <c r="J18" s="104">
        <f>1-I18/H18</f>
        <v>0.34861219521514397</v>
      </c>
      <c r="K18" s="15">
        <f>SUM(K3:K17)</f>
        <v>91681.600000000006</v>
      </c>
      <c r="L18" s="104">
        <f>1-K18/H18</f>
        <v>-8.7443982904211737E-4</v>
      </c>
      <c r="M18" s="17"/>
      <c r="N18" s="17"/>
      <c r="O18" s="23"/>
      <c r="P18" s="31"/>
      <c r="Q18" s="19"/>
      <c r="R18" s="5"/>
    </row>
    <row r="19" spans="1:18" ht="50.25" customHeight="1" x14ac:dyDescent="0.15">
      <c r="A19" s="96"/>
      <c r="H19" s="96"/>
      <c r="I19" s="96"/>
      <c r="J19" s="49"/>
      <c r="K19" s="96"/>
      <c r="L19" s="49"/>
      <c r="O19" s="49"/>
      <c r="Q19" s="49"/>
    </row>
    <row r="20" spans="1:18" ht="50.25" customHeight="1" x14ac:dyDescent="0.15">
      <c r="A20" s="96"/>
      <c r="H20" s="96"/>
      <c r="I20" s="96"/>
      <c r="J20" s="49"/>
      <c r="K20" s="96"/>
      <c r="L20" s="49"/>
      <c r="O20" s="49"/>
      <c r="P20" s="35"/>
      <c r="Q20" s="49"/>
    </row>
    <row r="21" spans="1:18" ht="36.75" customHeight="1" x14ac:dyDescent="0.15">
      <c r="A21" s="96"/>
      <c r="H21" s="96"/>
      <c r="I21" s="96"/>
      <c r="J21" s="49"/>
      <c r="K21" s="96"/>
      <c r="L21" s="49"/>
      <c r="O21" s="49"/>
      <c r="P21" s="35"/>
      <c r="Q21" s="49"/>
    </row>
    <row r="22" spans="1:18" ht="35.25" customHeight="1" x14ac:dyDescent="0.15">
      <c r="A22" s="96"/>
      <c r="H22" s="96"/>
      <c r="I22" s="96"/>
      <c r="J22" s="49"/>
      <c r="K22" s="96"/>
      <c r="L22" s="49"/>
      <c r="O22" s="49"/>
      <c r="P22" s="35"/>
      <c r="Q22" s="49"/>
    </row>
    <row r="23" spans="1:18" ht="35.25" customHeight="1" x14ac:dyDescent="0.15">
      <c r="A23" s="96"/>
      <c r="H23" s="96"/>
      <c r="I23" s="96"/>
      <c r="J23" s="49"/>
      <c r="K23" s="96"/>
      <c r="L23" s="49"/>
      <c r="O23" s="49"/>
      <c r="Q23" s="49"/>
    </row>
    <row r="24" spans="1:18" ht="35.25" customHeight="1" x14ac:dyDescent="0.15">
      <c r="A24" s="96"/>
      <c r="H24" s="96"/>
      <c r="I24" s="96"/>
      <c r="J24" s="49"/>
      <c r="K24" s="96"/>
      <c r="L24" s="49"/>
      <c r="O24" s="49"/>
      <c r="Q24" s="49"/>
    </row>
    <row r="25" spans="1:18" ht="35.25" customHeight="1" x14ac:dyDescent="0.15">
      <c r="A25" s="96"/>
      <c r="H25" s="96"/>
      <c r="I25" s="96"/>
      <c r="J25" s="49"/>
      <c r="K25" s="96"/>
      <c r="L25" s="49"/>
      <c r="O25" s="49"/>
      <c r="Q25" s="49"/>
    </row>
    <row r="26" spans="1:18" x14ac:dyDescent="0.15">
      <c r="A26" s="96"/>
      <c r="H26" s="96"/>
      <c r="I26" s="96"/>
      <c r="J26" s="49"/>
      <c r="K26" s="96"/>
      <c r="L26" s="49"/>
      <c r="O26" s="49"/>
      <c r="Q26" s="49"/>
    </row>
    <row r="27" spans="1:18" ht="23.25" customHeight="1" x14ac:dyDescent="0.15">
      <c r="A27" s="96"/>
      <c r="H27" s="96"/>
      <c r="I27" s="96"/>
      <c r="J27" s="49"/>
      <c r="K27" s="96"/>
      <c r="L27" s="49"/>
      <c r="O27" s="49"/>
      <c r="Q27" s="49"/>
    </row>
    <row r="28" spans="1:18" s="24" customFormat="1" x14ac:dyDescent="0.15">
      <c r="A28" s="96"/>
      <c r="B28" s="11"/>
      <c r="C28" s="33"/>
      <c r="D28" s="33"/>
      <c r="E28" s="11"/>
      <c r="F28" s="34"/>
      <c r="G28" s="11"/>
      <c r="H28" s="96"/>
      <c r="I28" s="96"/>
      <c r="J28" s="49"/>
      <c r="K28" s="96"/>
      <c r="L28" s="49"/>
      <c r="M28" s="11"/>
      <c r="N28" s="11"/>
      <c r="O28" s="49"/>
      <c r="P28" s="11"/>
      <c r="Q28" s="49"/>
      <c r="R28" s="33"/>
    </row>
    <row r="29" spans="1:18" ht="21" customHeight="1" x14ac:dyDescent="0.15">
      <c r="A29" s="96"/>
      <c r="H29" s="96"/>
      <c r="I29" s="96"/>
      <c r="J29" s="49"/>
      <c r="K29" s="96"/>
      <c r="L29" s="49"/>
      <c r="O29" s="49"/>
      <c r="Q29" s="49"/>
    </row>
    <row r="30" spans="1:18" ht="58.5" customHeight="1" x14ac:dyDescent="0.15">
      <c r="A30" s="96"/>
      <c r="H30" s="96"/>
      <c r="I30" s="96"/>
      <c r="J30" s="49"/>
      <c r="K30" s="96"/>
      <c r="L30" s="49"/>
      <c r="O30" s="49"/>
      <c r="Q30" s="49"/>
    </row>
    <row r="31" spans="1:18" ht="41.25" customHeight="1" x14ac:dyDescent="0.15">
      <c r="A31" s="96"/>
      <c r="H31" s="96"/>
      <c r="I31" s="96"/>
      <c r="J31" s="49"/>
      <c r="K31" s="96"/>
      <c r="L31" s="49"/>
      <c r="O31" s="49"/>
      <c r="Q31" s="49"/>
    </row>
    <row r="32" spans="1:18" ht="36.75" customHeight="1" x14ac:dyDescent="0.15">
      <c r="A32" s="96"/>
      <c r="H32" s="96"/>
      <c r="I32" s="96"/>
      <c r="J32" s="49"/>
      <c r="K32" s="96"/>
      <c r="L32" s="49"/>
      <c r="O32" s="49"/>
      <c r="Q32" s="49"/>
    </row>
    <row r="33" spans="1:24" ht="33" customHeight="1" x14ac:dyDescent="0.15">
      <c r="A33" s="96"/>
      <c r="H33" s="96"/>
      <c r="I33" s="96"/>
      <c r="J33" s="49"/>
      <c r="K33" s="96"/>
      <c r="L33" s="49"/>
      <c r="O33" s="49"/>
      <c r="Q33" s="49"/>
    </row>
    <row r="34" spans="1:24" ht="41.25" customHeight="1" x14ac:dyDescent="0.15">
      <c r="A34" s="96"/>
      <c r="H34" s="96"/>
      <c r="I34" s="96"/>
      <c r="J34" s="49"/>
      <c r="K34" s="96"/>
      <c r="L34" s="49"/>
      <c r="O34" s="49"/>
      <c r="Q34" s="49"/>
    </row>
    <row r="35" spans="1:24" ht="27.75" customHeight="1" x14ac:dyDescent="0.15">
      <c r="A35" s="96"/>
      <c r="H35" s="96"/>
      <c r="I35" s="96"/>
      <c r="J35" s="49"/>
      <c r="K35" s="96"/>
      <c r="L35" s="49"/>
      <c r="O35" s="49"/>
      <c r="Q35" s="49"/>
    </row>
    <row r="36" spans="1:24" ht="41.25" customHeight="1" x14ac:dyDescent="0.15">
      <c r="A36" s="96"/>
      <c r="H36" s="96"/>
      <c r="I36" s="96"/>
      <c r="J36" s="49"/>
      <c r="K36" s="96"/>
      <c r="L36" s="49"/>
      <c r="O36" s="49"/>
      <c r="Q36" s="49"/>
    </row>
    <row r="37" spans="1:24" x14ac:dyDescent="0.15">
      <c r="A37" s="96"/>
      <c r="H37" s="96"/>
      <c r="I37" s="96"/>
      <c r="J37" s="49"/>
      <c r="K37" s="96"/>
      <c r="L37" s="49"/>
      <c r="O37" s="49"/>
      <c r="Q37" s="49"/>
    </row>
    <row r="38" spans="1:24" ht="39" customHeight="1" x14ac:dyDescent="0.15">
      <c r="A38" s="96"/>
      <c r="H38" s="96"/>
      <c r="I38" s="96"/>
      <c r="J38" s="49"/>
      <c r="K38" s="96"/>
      <c r="L38" s="49"/>
      <c r="O38" s="49"/>
      <c r="Q38" s="49"/>
    </row>
    <row r="39" spans="1:24" ht="39" customHeight="1" x14ac:dyDescent="0.15">
      <c r="A39" s="96"/>
      <c r="H39" s="96"/>
      <c r="I39" s="96"/>
      <c r="J39" s="49"/>
      <c r="K39" s="96"/>
      <c r="L39" s="49"/>
      <c r="O39" s="49"/>
      <c r="Q39" s="49"/>
      <c r="S39" s="24"/>
      <c r="T39" s="24"/>
      <c r="U39" s="24"/>
      <c r="V39" s="24"/>
      <c r="W39" s="24"/>
      <c r="X39" s="24"/>
    </row>
    <row r="40" spans="1:24" ht="48.75" customHeight="1" x14ac:dyDescent="0.15">
      <c r="A40" s="96"/>
      <c r="H40" s="96"/>
      <c r="I40" s="96"/>
      <c r="J40" s="49"/>
      <c r="K40" s="96"/>
      <c r="L40" s="49"/>
      <c r="O40" s="49"/>
      <c r="Q40" s="49"/>
    </row>
    <row r="41" spans="1:24" ht="50.25" customHeight="1" x14ac:dyDescent="0.15">
      <c r="A41" s="96"/>
      <c r="H41" s="96"/>
      <c r="I41" s="96"/>
      <c r="J41" s="49"/>
      <c r="K41" s="96"/>
      <c r="L41" s="49"/>
      <c r="O41" s="49"/>
      <c r="Q41" s="49"/>
    </row>
    <row r="42" spans="1:24" ht="31.5" customHeight="1" x14ac:dyDescent="0.15">
      <c r="A42" s="96"/>
      <c r="H42" s="96"/>
      <c r="I42" s="96"/>
      <c r="J42" s="49"/>
      <c r="K42" s="96"/>
      <c r="L42" s="49"/>
      <c r="Q42" s="49"/>
    </row>
    <row r="43" spans="1:24" ht="36.75" customHeight="1" x14ac:dyDescent="0.15">
      <c r="A43" s="96"/>
    </row>
    <row r="44" spans="1:24" ht="36.75" customHeight="1" x14ac:dyDescent="0.15">
      <c r="A44" s="96"/>
    </row>
    <row r="45" spans="1:24" x14ac:dyDescent="0.15">
      <c r="A45" s="96"/>
      <c r="S45" s="24"/>
      <c r="T45" s="24"/>
      <c r="U45" s="24"/>
      <c r="V45" s="24"/>
      <c r="W45" s="24"/>
      <c r="X45" s="24"/>
    </row>
    <row r="46" spans="1:24" ht="30.75" customHeight="1" x14ac:dyDescent="0.15">
      <c r="A46" s="96"/>
    </row>
    <row r="47" spans="1:24" s="24" customFormat="1" ht="23.25" customHeight="1" x14ac:dyDescent="0.15">
      <c r="A47" s="3"/>
      <c r="B47" s="11"/>
      <c r="C47" s="33"/>
      <c r="D47" s="33"/>
      <c r="E47" s="11"/>
      <c r="F47" s="34"/>
      <c r="G47" s="11"/>
      <c r="H47" s="11"/>
      <c r="I47" s="11"/>
      <c r="J47" s="11"/>
      <c r="K47" s="11"/>
      <c r="L47" s="11"/>
      <c r="M47" s="11"/>
      <c r="N47" s="11"/>
      <c r="O47" s="35"/>
      <c r="P47" s="11"/>
      <c r="Q47" s="11"/>
      <c r="R47" s="33"/>
    </row>
    <row r="48" spans="1:24" x14ac:dyDescent="0.15">
      <c r="A48" s="96"/>
    </row>
    <row r="49" spans="1:24" ht="41.25" customHeight="1" x14ac:dyDescent="0.15">
      <c r="A49" s="96"/>
      <c r="S49" s="24"/>
      <c r="T49" s="24"/>
      <c r="U49" s="24"/>
      <c r="V49" s="24"/>
      <c r="W49" s="24"/>
      <c r="X49" s="24"/>
    </row>
    <row r="50" spans="1:24" ht="27" customHeight="1" x14ac:dyDescent="0.15">
      <c r="A50" s="96"/>
    </row>
    <row r="51" spans="1:24" ht="33" customHeight="1" x14ac:dyDescent="0.15">
      <c r="A51" s="96"/>
    </row>
    <row r="52" spans="1:24" x14ac:dyDescent="0.15">
      <c r="A52" s="96"/>
    </row>
    <row r="53" spans="1:24" x14ac:dyDescent="0.15">
      <c r="A53" s="96"/>
    </row>
    <row r="54" spans="1:24" ht="24.75" customHeight="1" x14ac:dyDescent="0.15">
      <c r="A54" s="96"/>
    </row>
    <row r="55" spans="1:24" x14ac:dyDescent="0.15">
      <c r="A55" s="96"/>
    </row>
    <row r="56" spans="1:24" x14ac:dyDescent="0.15">
      <c r="A56" s="96"/>
    </row>
    <row r="57" spans="1:24" ht="29.25" customHeight="1" x14ac:dyDescent="0.15">
      <c r="A57" s="96"/>
    </row>
    <row r="58" spans="1:24" ht="36.75" customHeight="1" x14ac:dyDescent="0.15">
      <c r="A58" s="96"/>
    </row>
    <row r="59" spans="1:24" ht="39" customHeight="1" x14ac:dyDescent="0.15">
      <c r="A59" s="96"/>
    </row>
    <row r="60" spans="1:24" ht="48" customHeight="1" x14ac:dyDescent="0.15">
      <c r="A60" s="96"/>
    </row>
    <row r="61" spans="1:24" ht="34.5" customHeight="1" x14ac:dyDescent="0.15">
      <c r="A61" s="96"/>
    </row>
    <row r="62" spans="1:24" x14ac:dyDescent="0.15">
      <c r="A62" s="96"/>
    </row>
    <row r="63" spans="1:24" x14ac:dyDescent="0.15">
      <c r="A63" s="96"/>
    </row>
    <row r="64" spans="1:24" x14ac:dyDescent="0.15">
      <c r="A64" s="96"/>
    </row>
    <row r="65" spans="1:24" x14ac:dyDescent="0.15">
      <c r="A65" s="96"/>
    </row>
    <row r="66" spans="1:24" ht="34.5" customHeight="1" x14ac:dyDescent="0.15">
      <c r="A66" s="96"/>
    </row>
    <row r="67" spans="1:24" ht="33" customHeight="1" x14ac:dyDescent="0.15">
      <c r="A67" s="96"/>
    </row>
    <row r="68" spans="1:24" x14ac:dyDescent="0.15">
      <c r="A68" s="96"/>
    </row>
    <row r="69" spans="1:24" ht="41.25" customHeight="1" x14ac:dyDescent="0.15">
      <c r="A69" s="3"/>
    </row>
    <row r="70" spans="1:24" x14ac:dyDescent="0.15">
      <c r="A70" s="96"/>
      <c r="S70" s="24"/>
      <c r="T70" s="24"/>
      <c r="U70" s="24"/>
      <c r="V70" s="24"/>
      <c r="W70" s="24"/>
      <c r="X70" s="24"/>
    </row>
    <row r="71" spans="1:24" ht="33" customHeight="1" x14ac:dyDescent="0.15"/>
    <row r="72" spans="1:24" ht="44.25" customHeight="1" x14ac:dyDescent="0.15">
      <c r="A72" s="96"/>
    </row>
    <row r="73" spans="1:24" ht="27.75" customHeight="1" x14ac:dyDescent="0.15">
      <c r="A73" s="96"/>
    </row>
    <row r="74" spans="1:24" ht="27" customHeight="1" x14ac:dyDescent="0.15">
      <c r="A74" s="96"/>
    </row>
    <row r="76" spans="1:24" ht="39" customHeight="1" x14ac:dyDescent="0.15">
      <c r="A76" s="96"/>
    </row>
    <row r="77" spans="1:24" ht="37.5" customHeight="1" x14ac:dyDescent="0.15">
      <c r="A77" s="96"/>
    </row>
    <row r="79" spans="1:24" x14ac:dyDescent="0.15">
      <c r="A79" s="96"/>
    </row>
    <row r="80" spans="1:24" x14ac:dyDescent="0.15">
      <c r="A80" s="96"/>
    </row>
    <row r="81" spans="1:1" ht="39" customHeight="1" x14ac:dyDescent="0.15">
      <c r="A81" s="96"/>
    </row>
    <row r="82" spans="1:1" ht="36.75" customHeight="1" x14ac:dyDescent="0.15">
      <c r="A82" s="96"/>
    </row>
    <row r="83" spans="1:1" ht="21.75" customHeight="1" x14ac:dyDescent="0.15">
      <c r="A83" s="3"/>
    </row>
    <row r="84" spans="1:1" x14ac:dyDescent="0.15">
      <c r="A84" s="96"/>
    </row>
    <row r="85" spans="1:1" ht="36.75" customHeight="1" x14ac:dyDescent="0.15"/>
    <row r="86" spans="1:1" ht="39" customHeight="1" x14ac:dyDescent="0.15">
      <c r="A86" s="96"/>
    </row>
    <row r="87" spans="1:1" ht="56.25" customHeight="1" x14ac:dyDescent="0.15">
      <c r="A87" s="96"/>
    </row>
    <row r="89" spans="1:1" ht="25.5" customHeight="1" x14ac:dyDescent="0.15">
      <c r="A89" s="96"/>
    </row>
    <row r="90" spans="1:1" ht="63.75" customHeight="1" x14ac:dyDescent="0.15">
      <c r="A90" s="96"/>
    </row>
    <row r="91" spans="1:1" ht="34.5" customHeight="1" x14ac:dyDescent="0.15">
      <c r="A91" s="96"/>
    </row>
    <row r="92" spans="1:1" x14ac:dyDescent="0.15">
      <c r="A92" s="96"/>
    </row>
    <row r="93" spans="1:1" x14ac:dyDescent="0.15">
      <c r="A93" s="96"/>
    </row>
    <row r="94" spans="1:1" x14ac:dyDescent="0.15">
      <c r="A94" s="96"/>
    </row>
    <row r="95" spans="1:1" ht="34.5" customHeight="1" x14ac:dyDescent="0.15"/>
    <row r="96" spans="1:1" ht="36.75" customHeight="1" x14ac:dyDescent="0.15">
      <c r="A96" s="96"/>
    </row>
    <row r="97" spans="1:1" ht="19.5" customHeight="1" x14ac:dyDescent="0.15">
      <c r="A97" s="96"/>
    </row>
    <row r="98" spans="1:1" ht="33" customHeight="1" x14ac:dyDescent="0.15">
      <c r="A98" s="96"/>
    </row>
    <row r="99" spans="1:1" ht="42.75" customHeight="1" x14ac:dyDescent="0.15">
      <c r="A99" s="96"/>
    </row>
    <row r="100" spans="1:1" x14ac:dyDescent="0.15">
      <c r="A100" s="96"/>
    </row>
    <row r="101" spans="1:1" x14ac:dyDescent="0.15">
      <c r="A101" s="96"/>
    </row>
    <row r="102" spans="1:1" x14ac:dyDescent="0.15">
      <c r="A102" s="96"/>
    </row>
    <row r="103" spans="1:1" ht="68.25" customHeight="1" x14ac:dyDescent="0.15"/>
  </sheetData>
  <sortState xmlns:xlrd2="http://schemas.microsoft.com/office/spreadsheetml/2017/richdata2" ref="A12:X17">
    <sortCondition ref="A12:A17"/>
    <sortCondition ref="E12:E17"/>
  </sortState>
  <mergeCells count="10">
    <mergeCell ref="G1:G2"/>
    <mergeCell ref="H1:L1"/>
    <mergeCell ref="M1:Q1"/>
    <mergeCell ref="R1:R2"/>
    <mergeCell ref="B18:F18"/>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5" tint="0.79998168889431442"/>
  </sheetPr>
  <dimension ref="A1:X105"/>
  <sheetViews>
    <sheetView zoomScale="70" zoomScaleNormal="70" zoomScaleSheetLayoutView="70" workbookViewId="0"/>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125" style="33" bestFit="1" customWidth="1"/>
    <col min="19" max="23" width="9" style="11"/>
    <col min="24" max="24" width="3.625" style="11" customWidth="1"/>
    <col min="25" max="16384" width="9" style="11"/>
  </cols>
  <sheetData>
    <row r="1" spans="1:24"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24"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row>
    <row r="3" spans="1:24" ht="54" customHeight="1" x14ac:dyDescent="0.15">
      <c r="A3" s="3" t="str" cm="1">
        <f t="array" ref="A3:R3">_xlfn._xlws.FILTER(一覧表!A3:R118,一覧表!W3:W118="金融業、保険業")</f>
        <v>総量目標達成</v>
      </c>
      <c r="B3" s="14">
        <v>111</v>
      </c>
      <c r="C3" s="249" t="str">
        <v>株式会社十八親和銀行</v>
      </c>
      <c r="D3" s="29" t="str">
        <v>長崎市銅座町１－１１</v>
      </c>
      <c r="E3" s="7">
        <v>62</v>
      </c>
      <c r="F3" s="29" t="str">
        <v>長崎市を中心に本店他 101店舗展開</v>
      </c>
      <c r="G3" s="7" t="str">
        <v>R5～R7</v>
      </c>
      <c r="H3" s="18" t="str">
        <v>-</v>
      </c>
      <c r="I3" s="18" t="str">
        <v>-</v>
      </c>
      <c r="J3" s="23" t="str">
        <v>-</v>
      </c>
      <c r="K3" s="18">
        <v>4349</v>
      </c>
      <c r="L3" s="23" t="str">
        <v>-</v>
      </c>
      <c r="M3" s="98">
        <v>2.29E-2</v>
      </c>
      <c r="N3" s="98">
        <v>2.2200000000000001E-2</v>
      </c>
      <c r="O3" s="23">
        <v>3.0567685589519611E-2</v>
      </c>
      <c r="P3" s="98">
        <v>2.3099999999999999E-2</v>
      </c>
      <c r="Q3" s="23">
        <v>-8.733624454148492E-3</v>
      </c>
      <c r="R3" s="29" t="str">
        <v>・本部及び営業店舗、室温管理の徹底(クールビズ、ウォームビスの推進)
・建替え時や設備更改時は、環境に配慮した仕様や高効率な設備機器を採用</v>
      </c>
    </row>
    <row r="4" spans="1:24" ht="30.75" customHeight="1" x14ac:dyDescent="0.15">
      <c r="A4" s="96"/>
      <c r="B4" s="204" t="s">
        <v>62</v>
      </c>
      <c r="C4" s="204"/>
      <c r="D4" s="204"/>
      <c r="E4" s="204"/>
      <c r="F4" s="204"/>
      <c r="G4" s="30"/>
      <c r="H4" s="15">
        <f>SUM(H3)</f>
        <v>0</v>
      </c>
      <c r="I4" s="15">
        <f>SUM(I3)</f>
        <v>0</v>
      </c>
      <c r="J4" s="104" t="e">
        <f>1-I4/H4</f>
        <v>#DIV/0!</v>
      </c>
      <c r="K4" s="15">
        <f>SUM(K3)</f>
        <v>4349</v>
      </c>
      <c r="L4" s="104" t="e">
        <f>1-K4/H4</f>
        <v>#DIV/0!</v>
      </c>
      <c r="M4" s="17"/>
      <c r="N4" s="17"/>
      <c r="O4" s="23"/>
      <c r="P4" s="31"/>
      <c r="Q4" s="19"/>
      <c r="R4" s="5"/>
    </row>
    <row r="5" spans="1:24" ht="45" customHeight="1" x14ac:dyDescent="0.15">
      <c r="A5" s="96"/>
      <c r="H5" s="96"/>
      <c r="I5" s="96"/>
      <c r="J5" s="81"/>
      <c r="K5" s="96"/>
      <c r="L5" s="81"/>
      <c r="O5" s="81"/>
      <c r="Q5" s="81"/>
      <c r="S5" s="24"/>
      <c r="T5" s="24"/>
      <c r="U5" s="24"/>
      <c r="V5" s="24"/>
      <c r="W5" s="24"/>
      <c r="X5" s="24"/>
    </row>
    <row r="6" spans="1:24" ht="28.5" customHeight="1" x14ac:dyDescent="0.15">
      <c r="A6" s="96"/>
      <c r="H6" s="96"/>
      <c r="I6" s="96"/>
      <c r="J6" s="81"/>
      <c r="K6" s="96"/>
      <c r="L6" s="81"/>
      <c r="O6" s="81"/>
      <c r="Q6" s="81"/>
    </row>
    <row r="7" spans="1:24" ht="54" customHeight="1" x14ac:dyDescent="0.15">
      <c r="A7" s="96"/>
      <c r="H7" s="96"/>
      <c r="I7" s="96"/>
      <c r="J7" s="81"/>
      <c r="K7" s="96"/>
      <c r="L7" s="81"/>
      <c r="O7" s="81"/>
      <c r="P7" s="35"/>
      <c r="Q7" s="81"/>
    </row>
    <row r="8" spans="1:24" ht="30.75" customHeight="1" x14ac:dyDescent="0.15">
      <c r="A8" s="96"/>
      <c r="H8" s="96"/>
      <c r="I8" s="96"/>
      <c r="J8" s="81"/>
      <c r="K8" s="96"/>
      <c r="L8" s="81"/>
      <c r="O8" s="81"/>
      <c r="P8" s="35"/>
      <c r="Q8" s="81"/>
    </row>
    <row r="9" spans="1:24" ht="54" customHeight="1" x14ac:dyDescent="0.15">
      <c r="A9" s="96"/>
      <c r="G9" s="34"/>
      <c r="H9" s="96"/>
      <c r="I9" s="96"/>
      <c r="J9" s="81"/>
      <c r="K9" s="96"/>
      <c r="L9" s="81"/>
      <c r="O9" s="81"/>
      <c r="P9" s="35"/>
      <c r="Q9" s="81"/>
    </row>
    <row r="10" spans="1:24" x14ac:dyDescent="0.15">
      <c r="A10" s="96"/>
      <c r="H10" s="96"/>
      <c r="I10" s="96"/>
      <c r="J10" s="81"/>
      <c r="K10" s="96"/>
      <c r="L10" s="81"/>
      <c r="O10" s="81"/>
      <c r="Q10" s="81"/>
    </row>
    <row r="11" spans="1:24" x14ac:dyDescent="0.15">
      <c r="A11" s="96"/>
      <c r="H11" s="96"/>
      <c r="I11" s="96"/>
      <c r="J11" s="81"/>
      <c r="K11" s="96"/>
      <c r="L11" s="81"/>
      <c r="O11" s="81"/>
      <c r="Q11" s="81"/>
    </row>
    <row r="12" spans="1:24" ht="36.75" customHeight="1" x14ac:dyDescent="0.15">
      <c r="A12" s="96"/>
      <c r="H12" s="96"/>
      <c r="I12" s="96"/>
      <c r="J12" s="81"/>
      <c r="K12" s="96"/>
      <c r="L12" s="81"/>
      <c r="O12" s="81"/>
      <c r="Q12" s="81"/>
      <c r="S12" s="24"/>
      <c r="T12" s="24"/>
      <c r="U12" s="24"/>
      <c r="V12" s="24"/>
      <c r="W12" s="24"/>
      <c r="X12" s="24"/>
    </row>
    <row r="13" spans="1:24" x14ac:dyDescent="0.15">
      <c r="A13" s="96"/>
      <c r="H13" s="96"/>
      <c r="I13" s="96"/>
      <c r="J13" s="81"/>
      <c r="K13" s="96"/>
      <c r="L13" s="81"/>
      <c r="O13" s="81"/>
      <c r="Q13" s="81"/>
    </row>
    <row r="14" spans="1:24" ht="37.5" customHeight="1" x14ac:dyDescent="0.15">
      <c r="A14" s="96"/>
      <c r="H14" s="96"/>
      <c r="I14" s="96"/>
      <c r="J14" s="81"/>
      <c r="K14" s="96"/>
      <c r="L14" s="81"/>
      <c r="O14" s="81"/>
      <c r="Q14" s="81"/>
    </row>
    <row r="15" spans="1:24" ht="37.5" customHeight="1" x14ac:dyDescent="0.15">
      <c r="A15" s="96"/>
      <c r="H15" s="96"/>
      <c r="I15" s="96"/>
      <c r="J15" s="81"/>
      <c r="K15" s="96"/>
      <c r="L15" s="81"/>
      <c r="O15" s="81"/>
      <c r="Q15" s="81"/>
    </row>
    <row r="16" spans="1:24" ht="36.75" customHeight="1" x14ac:dyDescent="0.15">
      <c r="A16" s="96"/>
      <c r="H16" s="96"/>
      <c r="I16" s="96"/>
      <c r="J16" s="81"/>
      <c r="K16" s="96"/>
      <c r="L16" s="81"/>
      <c r="O16" s="81"/>
      <c r="Q16" s="81"/>
    </row>
    <row r="17" spans="1:18" ht="38.25" customHeight="1" x14ac:dyDescent="0.15">
      <c r="A17" s="96"/>
      <c r="H17" s="96"/>
      <c r="I17" s="96"/>
      <c r="J17" s="81"/>
      <c r="K17" s="96"/>
      <c r="L17" s="81"/>
      <c r="O17" s="81"/>
      <c r="Q17" s="81"/>
    </row>
    <row r="18" spans="1:18" ht="35.25" customHeight="1" x14ac:dyDescent="0.15">
      <c r="A18" s="96"/>
      <c r="H18" s="96"/>
      <c r="I18" s="96"/>
      <c r="J18" s="81"/>
      <c r="K18" s="96"/>
      <c r="L18" s="81"/>
      <c r="O18" s="81"/>
      <c r="Q18" s="81"/>
    </row>
    <row r="19" spans="1:18" ht="35.25" customHeight="1" x14ac:dyDescent="0.15">
      <c r="A19" s="96"/>
      <c r="H19" s="96"/>
      <c r="I19" s="96"/>
      <c r="J19" s="49"/>
      <c r="K19" s="96"/>
      <c r="L19" s="49"/>
      <c r="O19" s="49"/>
      <c r="Q19" s="49"/>
    </row>
    <row r="20" spans="1:18" ht="50.25" customHeight="1" x14ac:dyDescent="0.15">
      <c r="A20" s="96"/>
      <c r="H20" s="96"/>
      <c r="I20" s="96"/>
      <c r="J20" s="49"/>
      <c r="K20" s="96"/>
      <c r="L20" s="49"/>
      <c r="O20" s="49"/>
      <c r="Q20" s="49"/>
    </row>
    <row r="21" spans="1:18" ht="35.25" customHeight="1" x14ac:dyDescent="0.15">
      <c r="A21" s="96"/>
      <c r="H21" s="96"/>
      <c r="I21" s="96"/>
      <c r="J21" s="49"/>
      <c r="K21" s="96"/>
      <c r="L21" s="49"/>
      <c r="O21" s="49"/>
      <c r="Q21" s="49"/>
    </row>
    <row r="22" spans="1:18" ht="50.25" customHeight="1" x14ac:dyDescent="0.15">
      <c r="A22" s="96"/>
      <c r="H22" s="96"/>
      <c r="I22" s="96"/>
      <c r="J22" s="49"/>
      <c r="K22" s="96"/>
      <c r="L22" s="49"/>
      <c r="O22" s="49"/>
      <c r="Q22" s="49"/>
    </row>
    <row r="23" spans="1:18" ht="36.75" customHeight="1" x14ac:dyDescent="0.15">
      <c r="A23" s="96"/>
      <c r="H23" s="96"/>
      <c r="I23" s="96"/>
      <c r="J23" s="49"/>
      <c r="K23" s="96"/>
      <c r="L23" s="49"/>
      <c r="O23" s="49"/>
      <c r="Q23" s="49"/>
    </row>
    <row r="24" spans="1:18" ht="35.25" customHeight="1" x14ac:dyDescent="0.15">
      <c r="A24" s="96"/>
      <c r="H24" s="96"/>
      <c r="I24" s="96"/>
      <c r="J24" s="49"/>
      <c r="K24" s="96"/>
      <c r="L24" s="49"/>
      <c r="O24" s="49"/>
      <c r="Q24" s="49"/>
    </row>
    <row r="25" spans="1:18" ht="35.25" customHeight="1" x14ac:dyDescent="0.15">
      <c r="A25" s="96"/>
      <c r="H25" s="96"/>
      <c r="I25" s="96"/>
      <c r="J25" s="49"/>
      <c r="K25" s="96"/>
      <c r="L25" s="49"/>
      <c r="O25" s="49"/>
      <c r="Q25" s="49"/>
    </row>
    <row r="26" spans="1:18" ht="35.25" customHeight="1" x14ac:dyDescent="0.15">
      <c r="A26" s="96"/>
      <c r="H26" s="96"/>
      <c r="I26" s="96"/>
      <c r="J26" s="49"/>
      <c r="K26" s="96"/>
      <c r="L26" s="49"/>
      <c r="O26" s="49"/>
      <c r="Q26" s="49"/>
    </row>
    <row r="27" spans="1:18" ht="35.25" customHeight="1" x14ac:dyDescent="0.15">
      <c r="A27" s="96"/>
      <c r="H27" s="96"/>
      <c r="I27" s="96"/>
      <c r="J27" s="49"/>
      <c r="K27" s="96"/>
      <c r="L27" s="49"/>
      <c r="O27" s="49"/>
      <c r="Q27" s="49"/>
    </row>
    <row r="28" spans="1:18" x14ac:dyDescent="0.15">
      <c r="A28" s="96"/>
      <c r="H28" s="96"/>
      <c r="I28" s="96"/>
      <c r="J28" s="49"/>
      <c r="K28" s="96"/>
      <c r="L28" s="49"/>
      <c r="O28" s="49"/>
      <c r="Q28" s="49"/>
    </row>
    <row r="29" spans="1:18" ht="23.25" customHeight="1" x14ac:dyDescent="0.15">
      <c r="A29" s="96"/>
      <c r="H29" s="96"/>
      <c r="I29" s="96"/>
      <c r="J29" s="49"/>
      <c r="K29" s="96"/>
      <c r="L29" s="49"/>
      <c r="O29" s="49"/>
      <c r="Q29" s="49"/>
    </row>
    <row r="30" spans="1:18" s="24" customFormat="1" x14ac:dyDescent="0.15">
      <c r="A30" s="96"/>
      <c r="B30" s="11"/>
      <c r="C30" s="33"/>
      <c r="D30" s="33"/>
      <c r="E30" s="11"/>
      <c r="F30" s="34"/>
      <c r="G30" s="11"/>
      <c r="H30" s="96"/>
      <c r="I30" s="96"/>
      <c r="J30" s="49"/>
      <c r="K30" s="96"/>
      <c r="L30" s="49"/>
      <c r="M30" s="11"/>
      <c r="N30" s="11"/>
      <c r="O30" s="49"/>
      <c r="P30" s="11"/>
      <c r="Q30" s="49"/>
      <c r="R30" s="33"/>
    </row>
    <row r="31" spans="1:18" ht="21" customHeight="1" x14ac:dyDescent="0.15">
      <c r="A31" s="96"/>
      <c r="H31" s="96"/>
      <c r="I31" s="96"/>
      <c r="J31" s="49"/>
      <c r="K31" s="96"/>
      <c r="L31" s="49"/>
      <c r="O31" s="49"/>
      <c r="Q31" s="49"/>
    </row>
    <row r="32" spans="1:18" ht="58.5" customHeight="1" x14ac:dyDescent="0.15">
      <c r="A32" s="96"/>
      <c r="H32" s="96"/>
      <c r="I32" s="96"/>
      <c r="J32" s="49"/>
      <c r="K32" s="96"/>
      <c r="L32" s="49"/>
      <c r="O32" s="49"/>
      <c r="Q32" s="49"/>
    </row>
    <row r="33" spans="1:24" ht="41.25" customHeight="1" x14ac:dyDescent="0.15">
      <c r="A33" s="96"/>
      <c r="H33" s="96"/>
      <c r="I33" s="96"/>
      <c r="J33" s="49"/>
      <c r="K33" s="96"/>
      <c r="L33" s="49"/>
      <c r="O33" s="49"/>
      <c r="Q33" s="49"/>
    </row>
    <row r="34" spans="1:24" ht="36.75" customHeight="1" x14ac:dyDescent="0.15">
      <c r="A34" s="96"/>
      <c r="H34" s="96"/>
      <c r="I34" s="96"/>
      <c r="J34" s="49"/>
      <c r="K34" s="96"/>
      <c r="L34" s="49"/>
      <c r="O34" s="49"/>
      <c r="Q34" s="49"/>
    </row>
    <row r="35" spans="1:24" ht="33" customHeight="1" x14ac:dyDescent="0.15">
      <c r="A35" s="96"/>
      <c r="H35" s="96"/>
      <c r="I35" s="96"/>
      <c r="J35" s="49"/>
      <c r="K35" s="96"/>
      <c r="L35" s="49"/>
      <c r="O35" s="49"/>
      <c r="Q35" s="49"/>
    </row>
    <row r="36" spans="1:24" ht="41.25" customHeight="1" x14ac:dyDescent="0.15">
      <c r="A36" s="96"/>
      <c r="H36" s="96"/>
      <c r="I36" s="96"/>
      <c r="J36" s="49"/>
      <c r="K36" s="96"/>
      <c r="L36" s="49"/>
      <c r="O36" s="49"/>
      <c r="Q36" s="49"/>
    </row>
    <row r="37" spans="1:24" x14ac:dyDescent="0.15">
      <c r="A37" s="96"/>
      <c r="H37" s="96"/>
      <c r="I37" s="96"/>
      <c r="J37" s="49"/>
      <c r="K37" s="96"/>
      <c r="L37" s="49"/>
      <c r="O37" s="49"/>
      <c r="Q37" s="49"/>
    </row>
    <row r="38" spans="1:24" ht="41.25" customHeight="1" x14ac:dyDescent="0.15">
      <c r="A38" s="96"/>
      <c r="H38" s="96"/>
      <c r="I38" s="96"/>
      <c r="J38" s="49"/>
      <c r="K38" s="96"/>
      <c r="L38" s="49"/>
      <c r="O38" s="49"/>
      <c r="Q38" s="49"/>
    </row>
    <row r="39" spans="1:24" x14ac:dyDescent="0.15">
      <c r="A39" s="96"/>
      <c r="H39" s="96"/>
      <c r="I39" s="96"/>
      <c r="J39" s="49"/>
      <c r="K39" s="96"/>
      <c r="L39" s="49"/>
      <c r="O39" s="49"/>
      <c r="Q39" s="49"/>
    </row>
    <row r="40" spans="1:24" ht="39" customHeight="1" x14ac:dyDescent="0.15">
      <c r="A40" s="96"/>
      <c r="H40" s="96"/>
      <c r="I40" s="96"/>
      <c r="J40" s="49"/>
      <c r="K40" s="96"/>
      <c r="L40" s="49"/>
      <c r="O40" s="49"/>
      <c r="Q40" s="49"/>
    </row>
    <row r="41" spans="1:24" ht="39" customHeight="1" x14ac:dyDescent="0.15">
      <c r="A41" s="96"/>
      <c r="H41" s="96"/>
      <c r="I41" s="96"/>
      <c r="J41" s="49"/>
      <c r="K41" s="96"/>
      <c r="L41" s="49"/>
      <c r="O41" s="49"/>
      <c r="Q41" s="49"/>
      <c r="S41" s="24"/>
      <c r="T41" s="24"/>
      <c r="U41" s="24"/>
      <c r="V41" s="24"/>
      <c r="W41" s="24"/>
      <c r="X41" s="24"/>
    </row>
    <row r="42" spans="1:24" ht="48.75" customHeight="1" x14ac:dyDescent="0.15">
      <c r="A42" s="96"/>
      <c r="H42" s="96"/>
      <c r="I42" s="96"/>
      <c r="J42" s="49"/>
      <c r="K42" s="96"/>
      <c r="L42" s="49"/>
      <c r="O42" s="49"/>
      <c r="Q42" s="49"/>
    </row>
    <row r="43" spans="1:24" ht="50.25" customHeight="1" x14ac:dyDescent="0.15">
      <c r="A43" s="96"/>
      <c r="H43" s="96"/>
      <c r="I43" s="96"/>
      <c r="J43" s="49"/>
      <c r="K43" s="96"/>
      <c r="L43" s="49"/>
      <c r="O43" s="49"/>
      <c r="Q43" s="49"/>
    </row>
    <row r="44" spans="1:24" ht="34.5" customHeight="1" x14ac:dyDescent="0.15">
      <c r="A44" s="96"/>
      <c r="H44" s="96"/>
      <c r="I44" s="96"/>
      <c r="J44" s="49"/>
      <c r="K44" s="96"/>
      <c r="L44" s="49"/>
      <c r="O44" s="49"/>
      <c r="Q44" s="49"/>
    </row>
    <row r="45" spans="1:24" ht="31.5" customHeight="1" x14ac:dyDescent="0.15">
      <c r="A45" s="96"/>
      <c r="H45" s="96"/>
      <c r="I45" s="96"/>
      <c r="J45" s="49"/>
      <c r="K45" s="96"/>
      <c r="L45" s="49"/>
      <c r="Q45" s="49"/>
    </row>
    <row r="46" spans="1:24" ht="36.75" customHeight="1" x14ac:dyDescent="0.15">
      <c r="A46" s="96"/>
    </row>
    <row r="47" spans="1:24" x14ac:dyDescent="0.15">
      <c r="A47" s="96"/>
      <c r="S47" s="24"/>
      <c r="T47" s="24"/>
      <c r="U47" s="24"/>
      <c r="V47" s="24"/>
      <c r="W47" s="24"/>
      <c r="X47" s="24"/>
    </row>
    <row r="48" spans="1:24" ht="30.75" customHeight="1" x14ac:dyDescent="0.15">
      <c r="A48" s="96"/>
    </row>
    <row r="49" spans="1:24" s="24" customFormat="1" ht="23.25" customHeight="1" x14ac:dyDescent="0.15">
      <c r="A49" s="3"/>
      <c r="B49" s="11"/>
      <c r="C49" s="33"/>
      <c r="D49" s="33"/>
      <c r="E49" s="11"/>
      <c r="F49" s="34"/>
      <c r="G49" s="11"/>
      <c r="H49" s="11"/>
      <c r="I49" s="11"/>
      <c r="J49" s="11"/>
      <c r="K49" s="11"/>
      <c r="L49" s="11"/>
      <c r="M49" s="11"/>
      <c r="N49" s="11"/>
      <c r="O49" s="35"/>
      <c r="P49" s="11"/>
      <c r="Q49" s="11"/>
      <c r="R49" s="33"/>
    </row>
    <row r="50" spans="1:24" x14ac:dyDescent="0.15">
      <c r="A50" s="96"/>
    </row>
    <row r="51" spans="1:24" ht="41.25" customHeight="1" x14ac:dyDescent="0.15">
      <c r="A51" s="96"/>
      <c r="S51" s="24"/>
      <c r="T51" s="24"/>
      <c r="U51" s="24"/>
      <c r="V51" s="24"/>
      <c r="W51" s="24"/>
      <c r="X51" s="24"/>
    </row>
    <row r="52" spans="1:24" ht="27" customHeight="1" x14ac:dyDescent="0.15">
      <c r="A52" s="96"/>
    </row>
    <row r="53" spans="1:24" ht="33" customHeight="1" x14ac:dyDescent="0.15">
      <c r="A53" s="96"/>
    </row>
    <row r="54" spans="1:24" x14ac:dyDescent="0.15">
      <c r="A54" s="96"/>
    </row>
    <row r="55" spans="1:24" x14ac:dyDescent="0.15">
      <c r="A55" s="96"/>
    </row>
    <row r="56" spans="1:24" ht="24.75" customHeight="1" x14ac:dyDescent="0.15">
      <c r="A56" s="96"/>
    </row>
    <row r="57" spans="1:24" x14ac:dyDescent="0.15">
      <c r="A57" s="96"/>
    </row>
    <row r="58" spans="1:24" x14ac:dyDescent="0.15">
      <c r="A58" s="96"/>
    </row>
    <row r="59" spans="1:24" ht="29.25" customHeight="1" x14ac:dyDescent="0.15">
      <c r="A59" s="96"/>
    </row>
    <row r="60" spans="1:24" ht="36.75" customHeight="1" x14ac:dyDescent="0.15">
      <c r="A60" s="96"/>
    </row>
    <row r="61" spans="1:24" ht="39" customHeight="1" x14ac:dyDescent="0.15">
      <c r="A61" s="96"/>
    </row>
    <row r="62" spans="1:24" ht="48" customHeight="1" x14ac:dyDescent="0.15">
      <c r="A62" s="96"/>
    </row>
    <row r="63" spans="1:24" ht="34.5" customHeight="1" x14ac:dyDescent="0.15">
      <c r="A63" s="96"/>
    </row>
    <row r="64" spans="1:24" x14ac:dyDescent="0.15">
      <c r="A64" s="96"/>
    </row>
    <row r="65" spans="1:24" x14ac:dyDescent="0.15">
      <c r="A65" s="96"/>
    </row>
    <row r="66" spans="1:24" x14ac:dyDescent="0.15">
      <c r="A66" s="96"/>
    </row>
    <row r="67" spans="1:24" x14ac:dyDescent="0.15">
      <c r="A67" s="96"/>
    </row>
    <row r="68" spans="1:24" ht="34.5" customHeight="1" x14ac:dyDescent="0.15">
      <c r="A68" s="96"/>
    </row>
    <row r="69" spans="1:24" ht="33" customHeight="1" x14ac:dyDescent="0.15">
      <c r="A69" s="96"/>
    </row>
    <row r="70" spans="1:24" x14ac:dyDescent="0.15">
      <c r="A70" s="96"/>
    </row>
    <row r="71" spans="1:24" ht="41.25" customHeight="1" x14ac:dyDescent="0.15">
      <c r="A71" s="3"/>
    </row>
    <row r="72" spans="1:24" x14ac:dyDescent="0.15">
      <c r="A72" s="96"/>
      <c r="S72" s="24"/>
      <c r="T72" s="24"/>
      <c r="U72" s="24"/>
      <c r="V72" s="24"/>
      <c r="W72" s="24"/>
      <c r="X72" s="24"/>
    </row>
    <row r="73" spans="1:24" ht="33" customHeight="1" x14ac:dyDescent="0.15"/>
    <row r="74" spans="1:24" ht="44.25" customHeight="1" x14ac:dyDescent="0.15">
      <c r="A74" s="96"/>
    </row>
    <row r="75" spans="1:24" ht="27.75" customHeight="1" x14ac:dyDescent="0.15">
      <c r="A75" s="96"/>
    </row>
    <row r="76" spans="1:24" ht="27" customHeight="1" x14ac:dyDescent="0.15">
      <c r="A76" s="96"/>
    </row>
    <row r="78" spans="1:24" ht="39" customHeight="1" x14ac:dyDescent="0.15">
      <c r="A78" s="96"/>
    </row>
    <row r="79" spans="1:24" ht="37.5" customHeight="1" x14ac:dyDescent="0.15">
      <c r="A79" s="96"/>
    </row>
    <row r="81" spans="1:1" x14ac:dyDescent="0.15">
      <c r="A81" s="96"/>
    </row>
    <row r="82" spans="1:1" x14ac:dyDescent="0.15">
      <c r="A82" s="96"/>
    </row>
    <row r="83" spans="1:1" ht="39" customHeight="1" x14ac:dyDescent="0.15">
      <c r="A83" s="96"/>
    </row>
    <row r="84" spans="1:1" ht="36.75" customHeight="1" x14ac:dyDescent="0.15">
      <c r="A84" s="96"/>
    </row>
    <row r="85" spans="1:1" ht="21.75" customHeight="1" x14ac:dyDescent="0.15">
      <c r="A85" s="3"/>
    </row>
    <row r="86" spans="1:1" x14ac:dyDescent="0.15">
      <c r="A86" s="96"/>
    </row>
    <row r="87" spans="1:1" ht="36.75" customHeight="1" x14ac:dyDescent="0.15"/>
    <row r="88" spans="1:1" ht="39" customHeight="1" x14ac:dyDescent="0.15">
      <c r="A88" s="96"/>
    </row>
    <row r="89" spans="1:1" ht="56.25" customHeight="1" x14ac:dyDescent="0.15">
      <c r="A89" s="96"/>
    </row>
    <row r="91" spans="1:1" ht="25.5" customHeight="1" x14ac:dyDescent="0.15">
      <c r="A91" s="96"/>
    </row>
    <row r="92" spans="1:1" ht="63.75" customHeight="1" x14ac:dyDescent="0.15">
      <c r="A92" s="96"/>
    </row>
    <row r="93" spans="1:1" ht="34.5" customHeight="1" x14ac:dyDescent="0.15">
      <c r="A93" s="96"/>
    </row>
    <row r="94" spans="1:1" x14ac:dyDescent="0.15">
      <c r="A94" s="96"/>
    </row>
    <row r="95" spans="1:1" x14ac:dyDescent="0.15">
      <c r="A95" s="96"/>
    </row>
    <row r="96" spans="1:1" x14ac:dyDescent="0.15">
      <c r="A96" s="96"/>
    </row>
    <row r="97" spans="1:1" ht="34.5" customHeight="1" x14ac:dyDescent="0.15"/>
    <row r="98" spans="1:1" ht="36.75" customHeight="1" x14ac:dyDescent="0.15">
      <c r="A98" s="96"/>
    </row>
    <row r="99" spans="1:1" ht="19.5" customHeight="1" x14ac:dyDescent="0.15">
      <c r="A99" s="96"/>
    </row>
    <row r="100" spans="1:1" ht="33" customHeight="1" x14ac:dyDescent="0.15">
      <c r="A100" s="96"/>
    </row>
    <row r="101" spans="1:1" ht="42.75" customHeight="1" x14ac:dyDescent="0.15">
      <c r="A101" s="96"/>
    </row>
    <row r="102" spans="1:1" x14ac:dyDescent="0.15">
      <c r="A102" s="96"/>
    </row>
    <row r="103" spans="1:1" x14ac:dyDescent="0.15">
      <c r="A103" s="96"/>
    </row>
    <row r="104" spans="1:1" x14ac:dyDescent="0.15">
      <c r="A104" s="96"/>
    </row>
    <row r="105" spans="1:1" ht="68.25" customHeight="1" x14ac:dyDescent="0.15"/>
  </sheetData>
  <mergeCells count="10">
    <mergeCell ref="G1:G2"/>
    <mergeCell ref="H1:L1"/>
    <mergeCell ref="M1:Q1"/>
    <mergeCell ref="R1:R2"/>
    <mergeCell ref="B4:F4"/>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5" tint="0.79998168889431442"/>
  </sheetPr>
  <dimension ref="A1:Z107"/>
  <sheetViews>
    <sheetView zoomScale="70" zoomScaleNormal="70" zoomScaleSheetLayoutView="70" workbookViewId="0"/>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125" style="33" bestFit="1" customWidth="1"/>
    <col min="19" max="19" width="16" style="11" customWidth="1"/>
    <col min="20" max="25" width="9" style="11"/>
    <col min="26" max="26" width="3.625" style="11" customWidth="1"/>
    <col min="27" max="16384" width="9" style="11"/>
  </cols>
  <sheetData>
    <row r="1" spans="1:26"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26"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c r="S2" s="96"/>
    </row>
    <row r="3" spans="1:26" s="24" customFormat="1" ht="60.75" customHeight="1" x14ac:dyDescent="0.15">
      <c r="A3" s="3" t="str" cm="1">
        <f t="array" ref="A3:R5">_xlfn._xlws.FILTER(一覧表!A3:R118,一覧表!W3:W118="宿泊業、飲食サービス業")</f>
        <v>総量目標達成</v>
      </c>
      <c r="B3" s="176">
        <v>17</v>
      </c>
      <c r="C3" s="249" t="str">
        <v>ＪＲ九州ホテルズアンドリゾーツ株式会社</v>
      </c>
      <c r="D3" s="29" t="str">
        <v>福岡県福岡市博多区博多駅東1丁目17番1号コネクトスクエア博多5階</v>
      </c>
      <c r="E3" s="7">
        <v>75</v>
      </c>
      <c r="F3" s="29" t="str">
        <v>宿泊ホテル</v>
      </c>
      <c r="G3" s="7" t="str">
        <v>R5～R7</v>
      </c>
      <c r="H3" s="18">
        <v>5034</v>
      </c>
      <c r="I3" s="18">
        <v>4300</v>
      </c>
      <c r="J3" s="23">
        <v>0.14580850218514108</v>
      </c>
      <c r="K3" s="18">
        <v>4247</v>
      </c>
      <c r="L3" s="23">
        <v>0.15633690901867303</v>
      </c>
      <c r="M3" s="98" t="str">
        <v>-</v>
      </c>
      <c r="N3" s="98" t="str">
        <v>-</v>
      </c>
      <c r="O3" s="23" t="str">
        <v>-</v>
      </c>
      <c r="P3" s="98" t="str">
        <v>-</v>
      </c>
      <c r="Q3" s="23" t="str">
        <v>-</v>
      </c>
      <c r="R3" s="29" t="str">
        <v>・空調設備、厨房設備等について継続的に更新した。
・全社員が日常業務から節電に努めている。</v>
      </c>
      <c r="S3" s="101"/>
      <c r="T3" s="102"/>
    </row>
    <row r="4" spans="1:26" s="24" customFormat="1" ht="60.75" customHeight="1" x14ac:dyDescent="0.15">
      <c r="A4" s="3" t="str">
        <v>未達成</v>
      </c>
      <c r="B4" s="176">
        <v>39</v>
      </c>
      <c r="C4" s="5" t="str">
        <v>株式会社ひぐち</v>
      </c>
      <c r="D4" s="29" t="str">
        <v>西彼杵郡時津町左底郷１６５０－４</v>
      </c>
      <c r="E4" s="7">
        <v>76</v>
      </c>
      <c r="F4" s="29" t="str">
        <v>飲食：23店舗　アミューズメント：4店舗</v>
      </c>
      <c r="G4" s="7" t="str">
        <v>R5～R7</v>
      </c>
      <c r="H4" s="18">
        <v>2665</v>
      </c>
      <c r="I4" s="18">
        <v>2585</v>
      </c>
      <c r="J4" s="23">
        <v>3.0018761726078758E-2</v>
      </c>
      <c r="K4" s="18">
        <v>2663</v>
      </c>
      <c r="L4" s="23">
        <v>7.5046904315201335E-4</v>
      </c>
      <c r="M4" s="98" t="str">
        <v>-</v>
      </c>
      <c r="N4" s="98" t="str">
        <v>-</v>
      </c>
      <c r="O4" s="23" t="str">
        <v>-</v>
      </c>
      <c r="P4" s="98" t="str">
        <v>-</v>
      </c>
      <c r="Q4" s="23" t="str">
        <v>-</v>
      </c>
      <c r="R4" s="29" t="str">
        <v>・省エネの意識付け</v>
      </c>
      <c r="S4" s="101"/>
      <c r="T4" s="102"/>
    </row>
    <row r="5" spans="1:26" s="24" customFormat="1" ht="60.75" customHeight="1" x14ac:dyDescent="0.15">
      <c r="A5" s="3" t="str">
        <v>未達成</v>
      </c>
      <c r="B5" s="176">
        <v>77</v>
      </c>
      <c r="C5" s="5" t="str">
        <v>ニュー長崎ビルディング株式会社</v>
      </c>
      <c r="D5" s="29" t="str">
        <v>長崎市大黒町１４－５</v>
      </c>
      <c r="E5" s="7">
        <v>75</v>
      </c>
      <c r="F5" s="29" t="str">
        <v>ホテル及びテナント貸室業</v>
      </c>
      <c r="G5" s="7" t="str">
        <v>R5～R7</v>
      </c>
      <c r="H5" s="18">
        <v>2042</v>
      </c>
      <c r="I5" s="18">
        <v>1981</v>
      </c>
      <c r="J5" s="23">
        <v>2.9872673849167475E-2</v>
      </c>
      <c r="K5" s="18">
        <v>2396</v>
      </c>
      <c r="L5" s="23">
        <v>-0.1733594515181196</v>
      </c>
      <c r="M5" s="98">
        <v>0.81100000000000005</v>
      </c>
      <c r="N5" s="98">
        <v>0.6522</v>
      </c>
      <c r="O5" s="23">
        <v>0.19580764488286073</v>
      </c>
      <c r="P5" s="98">
        <v>0.96109999999999995</v>
      </c>
      <c r="Q5" s="23">
        <v>-0.18508014796547467</v>
      </c>
      <c r="R5" s="29" t="str">
        <v>・通路照明を一部ＬＥＤへ更新。
・デマンド監視を強化し、ピークカットと節電協力を指示した。</v>
      </c>
      <c r="S5" s="101"/>
      <c r="T5" s="102"/>
    </row>
    <row r="6" spans="1:26" s="24" customFormat="1" ht="29.25" customHeight="1" x14ac:dyDescent="0.15">
      <c r="A6" s="3"/>
      <c r="B6" s="204" t="s">
        <v>62</v>
      </c>
      <c r="C6" s="204"/>
      <c r="D6" s="204"/>
      <c r="E6" s="204"/>
      <c r="F6" s="204"/>
      <c r="G6" s="30"/>
      <c r="H6" s="15">
        <f>SUM(H3:H5)</f>
        <v>9741</v>
      </c>
      <c r="I6" s="15">
        <f>SUM(I3:I5)</f>
        <v>8866</v>
      </c>
      <c r="J6" s="104">
        <f>1-I6/H6</f>
        <v>8.9826506518837945E-2</v>
      </c>
      <c r="K6" s="15">
        <f>SUM(K3:K5)</f>
        <v>9306</v>
      </c>
      <c r="L6" s="104">
        <f>1-K6/H6</f>
        <v>4.4656606097936535E-2</v>
      </c>
      <c r="M6" s="17"/>
      <c r="N6" s="17"/>
      <c r="O6" s="23"/>
      <c r="P6" s="31"/>
      <c r="Q6" s="19"/>
      <c r="R6" s="5"/>
    </row>
    <row r="7" spans="1:26" ht="45" customHeight="1" x14ac:dyDescent="0.15">
      <c r="A7" s="96"/>
      <c r="H7" s="96"/>
      <c r="I7" s="96"/>
      <c r="J7" s="81"/>
      <c r="K7" s="96"/>
      <c r="L7" s="81"/>
      <c r="O7" s="81"/>
      <c r="Q7" s="81"/>
      <c r="S7" s="24"/>
      <c r="T7" s="24"/>
      <c r="U7" s="24"/>
      <c r="V7" s="24"/>
      <c r="W7" s="24"/>
      <c r="X7" s="24"/>
      <c r="Y7" s="24"/>
      <c r="Z7" s="24"/>
    </row>
    <row r="8" spans="1:26" ht="28.5" customHeight="1" x14ac:dyDescent="0.15">
      <c r="A8" s="96"/>
      <c r="H8" s="96"/>
      <c r="I8" s="96"/>
      <c r="J8" s="81"/>
      <c r="K8" s="96"/>
      <c r="L8" s="81"/>
      <c r="O8" s="81"/>
      <c r="Q8" s="81"/>
    </row>
    <row r="9" spans="1:26" ht="54" customHeight="1" x14ac:dyDescent="0.15">
      <c r="A9" s="96"/>
      <c r="H9" s="96"/>
      <c r="I9" s="96"/>
      <c r="J9" s="81"/>
      <c r="K9" s="96"/>
      <c r="L9" s="81"/>
      <c r="O9" s="81"/>
      <c r="P9" s="35"/>
      <c r="Q9" s="81"/>
    </row>
    <row r="10" spans="1:26" ht="30.75" customHeight="1" x14ac:dyDescent="0.15">
      <c r="A10" s="96"/>
      <c r="H10" s="96"/>
      <c r="I10" s="96"/>
      <c r="J10" s="81"/>
      <c r="K10" s="96"/>
      <c r="L10" s="81"/>
      <c r="O10" s="81"/>
      <c r="P10" s="35"/>
      <c r="Q10" s="81"/>
    </row>
    <row r="11" spans="1:26" ht="54" customHeight="1" x14ac:dyDescent="0.15">
      <c r="A11" s="96"/>
      <c r="H11" s="96"/>
      <c r="I11" s="96"/>
      <c r="J11" s="81"/>
      <c r="K11" s="96"/>
      <c r="L11" s="81"/>
      <c r="O11" s="81"/>
      <c r="P11" s="35"/>
      <c r="Q11" s="81"/>
    </row>
    <row r="12" spans="1:26" x14ac:dyDescent="0.15">
      <c r="A12" s="96"/>
      <c r="H12" s="96"/>
      <c r="I12" s="96"/>
      <c r="J12" s="81"/>
      <c r="K12" s="96"/>
      <c r="L12" s="81"/>
      <c r="O12" s="81"/>
      <c r="Q12" s="81"/>
    </row>
    <row r="13" spans="1:26" x14ac:dyDescent="0.15">
      <c r="A13" s="96"/>
      <c r="H13" s="96"/>
      <c r="I13" s="96"/>
      <c r="J13" s="81"/>
      <c r="K13" s="96"/>
      <c r="L13" s="81"/>
      <c r="O13" s="81"/>
      <c r="Q13" s="81"/>
    </row>
    <row r="14" spans="1:26" ht="36.75" customHeight="1" x14ac:dyDescent="0.15">
      <c r="A14" s="96"/>
      <c r="H14" s="96"/>
      <c r="I14" s="96"/>
      <c r="J14" s="81"/>
      <c r="K14" s="96"/>
      <c r="L14" s="81"/>
      <c r="O14" s="81"/>
      <c r="Q14" s="81"/>
      <c r="S14" s="24"/>
      <c r="T14" s="24"/>
      <c r="U14" s="24"/>
      <c r="V14" s="24"/>
      <c r="W14" s="24"/>
      <c r="X14" s="24"/>
      <c r="Y14" s="24"/>
      <c r="Z14" s="24"/>
    </row>
    <row r="15" spans="1:26" x14ac:dyDescent="0.15">
      <c r="A15" s="96"/>
      <c r="H15" s="96"/>
      <c r="I15" s="96"/>
      <c r="J15" s="81"/>
      <c r="K15" s="96"/>
      <c r="L15" s="81"/>
      <c r="O15" s="81"/>
      <c r="Q15" s="81"/>
    </row>
    <row r="16" spans="1:26" ht="37.5" customHeight="1" x14ac:dyDescent="0.15">
      <c r="A16" s="96"/>
      <c r="H16" s="96"/>
      <c r="I16" s="96"/>
      <c r="J16" s="81"/>
      <c r="K16" s="96"/>
      <c r="L16" s="81"/>
      <c r="O16" s="81"/>
      <c r="Q16" s="81"/>
    </row>
    <row r="17" spans="1:18" ht="37.5" customHeight="1" x14ac:dyDescent="0.15">
      <c r="A17" s="96"/>
      <c r="H17" s="96"/>
      <c r="I17" s="96"/>
      <c r="J17" s="81"/>
      <c r="K17" s="96"/>
      <c r="L17" s="81"/>
      <c r="O17" s="81"/>
      <c r="Q17" s="81"/>
    </row>
    <row r="18" spans="1:18" ht="36.75" customHeight="1" x14ac:dyDescent="0.15">
      <c r="A18" s="96"/>
      <c r="H18" s="96"/>
      <c r="I18" s="96"/>
      <c r="J18" s="81"/>
      <c r="K18" s="96"/>
      <c r="L18" s="81"/>
      <c r="O18" s="81"/>
      <c r="Q18" s="81"/>
    </row>
    <row r="19" spans="1:18" ht="38.25" customHeight="1" x14ac:dyDescent="0.15">
      <c r="A19" s="96"/>
      <c r="H19" s="96"/>
      <c r="I19" s="96"/>
      <c r="J19" s="49"/>
      <c r="K19" s="96"/>
      <c r="L19" s="49"/>
      <c r="O19" s="49"/>
      <c r="Q19" s="49"/>
    </row>
    <row r="20" spans="1:18" ht="35.25" customHeight="1" x14ac:dyDescent="0.15">
      <c r="A20" s="96"/>
      <c r="H20" s="96"/>
      <c r="I20" s="96"/>
      <c r="J20" s="49"/>
      <c r="K20" s="96"/>
      <c r="L20" s="49"/>
      <c r="O20" s="49"/>
      <c r="Q20" s="49"/>
    </row>
    <row r="21" spans="1:18" ht="35.25" customHeight="1" x14ac:dyDescent="0.15">
      <c r="A21" s="96"/>
      <c r="H21" s="96"/>
      <c r="I21" s="96"/>
      <c r="J21" s="49"/>
      <c r="K21" s="96"/>
      <c r="L21" s="49"/>
      <c r="O21" s="49"/>
      <c r="Q21" s="49"/>
    </row>
    <row r="22" spans="1:18" ht="50.25" customHeight="1" x14ac:dyDescent="0.15">
      <c r="A22" s="96"/>
      <c r="H22" s="96"/>
      <c r="I22" s="96"/>
      <c r="J22" s="49"/>
      <c r="K22" s="96"/>
      <c r="L22" s="49"/>
      <c r="O22" s="49"/>
      <c r="Q22" s="49"/>
    </row>
    <row r="23" spans="1:18" ht="35.25" customHeight="1" x14ac:dyDescent="0.15">
      <c r="A23" s="96"/>
      <c r="H23" s="96"/>
      <c r="I23" s="96"/>
      <c r="J23" s="49"/>
      <c r="K23" s="96"/>
      <c r="L23" s="49"/>
      <c r="O23" s="49"/>
      <c r="Q23" s="49"/>
    </row>
    <row r="24" spans="1:18" ht="50.25" customHeight="1" x14ac:dyDescent="0.15">
      <c r="A24" s="96"/>
      <c r="H24" s="96"/>
      <c r="I24" s="96"/>
      <c r="J24" s="49"/>
      <c r="K24" s="96"/>
      <c r="L24" s="49"/>
      <c r="O24" s="49"/>
      <c r="Q24" s="49"/>
    </row>
    <row r="25" spans="1:18" ht="36.75" customHeight="1" x14ac:dyDescent="0.15">
      <c r="A25" s="96"/>
      <c r="H25" s="96"/>
      <c r="I25" s="96"/>
      <c r="J25" s="49"/>
      <c r="K25" s="96"/>
      <c r="L25" s="49"/>
      <c r="O25" s="49"/>
      <c r="Q25" s="49"/>
    </row>
    <row r="26" spans="1:18" ht="35.25" customHeight="1" x14ac:dyDescent="0.15">
      <c r="A26" s="96"/>
      <c r="H26" s="96"/>
      <c r="I26" s="96"/>
      <c r="J26" s="49"/>
      <c r="K26" s="96"/>
      <c r="L26" s="49"/>
      <c r="O26" s="49"/>
      <c r="Q26" s="49"/>
    </row>
    <row r="27" spans="1:18" ht="35.25" customHeight="1" x14ac:dyDescent="0.15">
      <c r="A27" s="96"/>
      <c r="H27" s="96"/>
      <c r="I27" s="96"/>
      <c r="J27" s="49"/>
      <c r="K27" s="96"/>
      <c r="L27" s="49"/>
      <c r="O27" s="49"/>
      <c r="Q27" s="49"/>
    </row>
    <row r="28" spans="1:18" ht="35.25" customHeight="1" x14ac:dyDescent="0.15">
      <c r="A28" s="96"/>
      <c r="H28" s="96"/>
      <c r="I28" s="96"/>
      <c r="J28" s="49"/>
      <c r="K28" s="96"/>
      <c r="L28" s="49"/>
      <c r="O28" s="49"/>
      <c r="Q28" s="49"/>
    </row>
    <row r="29" spans="1:18" ht="35.25" customHeight="1" x14ac:dyDescent="0.15">
      <c r="A29" s="96"/>
      <c r="H29" s="96"/>
      <c r="I29" s="96"/>
      <c r="J29" s="49"/>
      <c r="K29" s="96"/>
      <c r="L29" s="49"/>
      <c r="O29" s="49"/>
      <c r="Q29" s="49"/>
    </row>
    <row r="30" spans="1:18" x14ac:dyDescent="0.15">
      <c r="A30" s="96"/>
      <c r="H30" s="96"/>
      <c r="I30" s="96"/>
      <c r="J30" s="49"/>
      <c r="K30" s="96"/>
      <c r="L30" s="49"/>
      <c r="O30" s="49"/>
      <c r="Q30" s="49"/>
    </row>
    <row r="31" spans="1:18" ht="23.25" customHeight="1" x14ac:dyDescent="0.15">
      <c r="A31" s="96"/>
      <c r="H31" s="96"/>
      <c r="I31" s="96"/>
      <c r="J31" s="49"/>
      <c r="K31" s="96"/>
      <c r="L31" s="49"/>
      <c r="O31" s="49"/>
      <c r="Q31" s="49"/>
    </row>
    <row r="32" spans="1:18" s="24" customFormat="1" x14ac:dyDescent="0.15">
      <c r="A32" s="96"/>
      <c r="B32" s="11"/>
      <c r="C32" s="33"/>
      <c r="D32" s="33"/>
      <c r="E32" s="11"/>
      <c r="F32" s="34"/>
      <c r="G32" s="11"/>
      <c r="H32" s="96"/>
      <c r="I32" s="96"/>
      <c r="J32" s="49"/>
      <c r="K32" s="96"/>
      <c r="L32" s="49"/>
      <c r="M32" s="11"/>
      <c r="N32" s="11"/>
      <c r="O32" s="49"/>
      <c r="P32" s="11"/>
      <c r="Q32" s="49"/>
      <c r="R32" s="33"/>
    </row>
    <row r="33" spans="1:26" ht="21" customHeight="1" x14ac:dyDescent="0.15">
      <c r="A33" s="96"/>
      <c r="H33" s="96"/>
      <c r="I33" s="96"/>
      <c r="J33" s="49"/>
      <c r="K33" s="96"/>
      <c r="L33" s="49"/>
      <c r="O33" s="49"/>
      <c r="Q33" s="49"/>
    </row>
    <row r="34" spans="1:26" ht="58.5" customHeight="1" x14ac:dyDescent="0.15">
      <c r="A34" s="96"/>
      <c r="H34" s="96"/>
      <c r="I34" s="96"/>
      <c r="J34" s="49"/>
      <c r="K34" s="96"/>
      <c r="L34" s="49"/>
      <c r="O34" s="49"/>
      <c r="Q34" s="49"/>
    </row>
    <row r="35" spans="1:26" ht="41.25" customHeight="1" x14ac:dyDescent="0.15">
      <c r="A35" s="96"/>
      <c r="H35" s="96"/>
      <c r="I35" s="96"/>
      <c r="J35" s="49"/>
      <c r="K35" s="96"/>
      <c r="L35" s="49"/>
      <c r="O35" s="49"/>
      <c r="Q35" s="49"/>
    </row>
    <row r="36" spans="1:26" ht="36.75" customHeight="1" x14ac:dyDescent="0.15">
      <c r="A36" s="96"/>
      <c r="H36" s="96"/>
      <c r="I36" s="96"/>
      <c r="J36" s="49"/>
      <c r="K36" s="96"/>
      <c r="L36" s="49"/>
      <c r="O36" s="49"/>
      <c r="Q36" s="49"/>
    </row>
    <row r="37" spans="1:26" ht="33" customHeight="1" x14ac:dyDescent="0.15">
      <c r="A37" s="96"/>
      <c r="H37" s="96"/>
      <c r="I37" s="96"/>
      <c r="J37" s="49"/>
      <c r="K37" s="96"/>
      <c r="L37" s="49"/>
      <c r="O37" s="49"/>
      <c r="Q37" s="49"/>
    </row>
    <row r="38" spans="1:26" ht="41.25" customHeight="1" x14ac:dyDescent="0.15">
      <c r="A38" s="96"/>
      <c r="H38" s="96"/>
      <c r="I38" s="96"/>
      <c r="J38" s="49"/>
      <c r="K38" s="96"/>
      <c r="L38" s="49"/>
      <c r="O38" s="49"/>
      <c r="Q38" s="49"/>
    </row>
    <row r="39" spans="1:26" x14ac:dyDescent="0.15">
      <c r="A39" s="96"/>
      <c r="H39" s="96"/>
      <c r="I39" s="96"/>
      <c r="J39" s="49"/>
      <c r="K39" s="96"/>
      <c r="L39" s="49"/>
      <c r="O39" s="49"/>
      <c r="Q39" s="49"/>
    </row>
    <row r="40" spans="1:26" ht="41.25" customHeight="1" x14ac:dyDescent="0.15">
      <c r="A40" s="96"/>
      <c r="H40" s="96"/>
      <c r="I40" s="96"/>
      <c r="J40" s="49"/>
      <c r="K40" s="96"/>
      <c r="L40" s="49"/>
      <c r="O40" s="49"/>
      <c r="Q40" s="49"/>
    </row>
    <row r="41" spans="1:26" x14ac:dyDescent="0.15">
      <c r="A41" s="96"/>
      <c r="H41" s="96"/>
      <c r="I41" s="96"/>
      <c r="J41" s="49"/>
      <c r="K41" s="96"/>
      <c r="L41" s="49"/>
      <c r="O41" s="49"/>
      <c r="Q41" s="49"/>
    </row>
    <row r="42" spans="1:26" ht="39" customHeight="1" x14ac:dyDescent="0.15">
      <c r="A42" s="96"/>
      <c r="H42" s="96"/>
      <c r="I42" s="96"/>
      <c r="J42" s="49"/>
      <c r="K42" s="96"/>
      <c r="L42" s="49"/>
      <c r="O42" s="49"/>
      <c r="Q42" s="49"/>
    </row>
    <row r="43" spans="1:26" ht="39" customHeight="1" x14ac:dyDescent="0.15">
      <c r="A43" s="96"/>
      <c r="H43" s="96"/>
      <c r="I43" s="96"/>
      <c r="J43" s="49"/>
      <c r="K43" s="96"/>
      <c r="L43" s="49"/>
      <c r="O43" s="49"/>
      <c r="Q43" s="49"/>
      <c r="S43" s="24"/>
      <c r="T43" s="24"/>
      <c r="U43" s="24"/>
      <c r="V43" s="24"/>
      <c r="W43" s="24"/>
      <c r="X43" s="24"/>
      <c r="Y43" s="24"/>
      <c r="Z43" s="24"/>
    </row>
    <row r="44" spans="1:26" ht="48.75" customHeight="1" x14ac:dyDescent="0.15">
      <c r="A44" s="96"/>
      <c r="H44" s="96"/>
      <c r="I44" s="96"/>
      <c r="J44" s="49"/>
      <c r="K44" s="96"/>
      <c r="L44" s="49"/>
      <c r="O44" s="49"/>
      <c r="Q44" s="49"/>
    </row>
    <row r="45" spans="1:26" ht="31.5" customHeight="1" x14ac:dyDescent="0.15">
      <c r="A45" s="96"/>
      <c r="H45" s="96"/>
      <c r="I45" s="96"/>
      <c r="J45" s="49"/>
      <c r="K45" s="96"/>
      <c r="L45" s="49"/>
      <c r="Q45" s="49"/>
    </row>
    <row r="46" spans="1:26" ht="34.5" customHeight="1" x14ac:dyDescent="0.15">
      <c r="A46" s="96"/>
    </row>
    <row r="47" spans="1:26" ht="36.75" customHeight="1" x14ac:dyDescent="0.15">
      <c r="A47" s="96"/>
    </row>
    <row r="48" spans="1:26" ht="36.75" customHeight="1" x14ac:dyDescent="0.15">
      <c r="A48" s="96"/>
    </row>
    <row r="49" spans="1:26" x14ac:dyDescent="0.15">
      <c r="A49" s="96"/>
      <c r="S49" s="24"/>
      <c r="T49" s="24"/>
      <c r="U49" s="24"/>
      <c r="V49" s="24"/>
      <c r="W49" s="24"/>
      <c r="X49" s="24"/>
      <c r="Y49" s="24"/>
      <c r="Z49" s="24"/>
    </row>
    <row r="50" spans="1:26" ht="30.75" customHeight="1" x14ac:dyDescent="0.15">
      <c r="A50" s="96"/>
    </row>
    <row r="51" spans="1:26" s="24" customFormat="1" ht="23.25" customHeight="1" x14ac:dyDescent="0.15">
      <c r="A51" s="3"/>
      <c r="B51" s="11"/>
      <c r="C51" s="33"/>
      <c r="D51" s="33"/>
      <c r="E51" s="11"/>
      <c r="F51" s="34"/>
      <c r="G51" s="11"/>
      <c r="H51" s="11"/>
      <c r="I51" s="11"/>
      <c r="J51" s="11"/>
      <c r="K51" s="11"/>
      <c r="L51" s="11"/>
      <c r="M51" s="11"/>
      <c r="N51" s="11"/>
      <c r="O51" s="35"/>
      <c r="P51" s="11"/>
      <c r="Q51" s="11"/>
      <c r="R51" s="33"/>
    </row>
    <row r="52" spans="1:26" x14ac:dyDescent="0.15">
      <c r="A52" s="96"/>
    </row>
    <row r="53" spans="1:26" ht="41.25" customHeight="1" x14ac:dyDescent="0.15">
      <c r="A53" s="96"/>
      <c r="S53" s="24"/>
      <c r="T53" s="24"/>
      <c r="U53" s="24"/>
      <c r="V53" s="24"/>
      <c r="W53" s="24"/>
      <c r="X53" s="24"/>
      <c r="Y53" s="24"/>
      <c r="Z53" s="24"/>
    </row>
    <row r="54" spans="1:26" ht="27" customHeight="1" x14ac:dyDescent="0.15">
      <c r="A54" s="96"/>
    </row>
    <row r="55" spans="1:26" ht="33" customHeight="1" x14ac:dyDescent="0.15">
      <c r="A55" s="96"/>
    </row>
    <row r="56" spans="1:26" x14ac:dyDescent="0.15">
      <c r="A56" s="96"/>
    </row>
    <row r="57" spans="1:26" x14ac:dyDescent="0.15">
      <c r="A57" s="96"/>
    </row>
    <row r="58" spans="1:26" ht="24.75" customHeight="1" x14ac:dyDescent="0.15">
      <c r="A58" s="96"/>
    </row>
    <row r="59" spans="1:26" x14ac:dyDescent="0.15">
      <c r="A59" s="96"/>
    </row>
    <row r="60" spans="1:26" x14ac:dyDescent="0.15">
      <c r="A60" s="96"/>
    </row>
    <row r="61" spans="1:26" ht="29.25" customHeight="1" x14ac:dyDescent="0.15">
      <c r="A61" s="96"/>
    </row>
    <row r="62" spans="1:26" ht="36.75" customHeight="1" x14ac:dyDescent="0.15">
      <c r="A62" s="96"/>
    </row>
    <row r="63" spans="1:26" ht="39" customHeight="1" x14ac:dyDescent="0.15">
      <c r="A63" s="96"/>
    </row>
    <row r="64" spans="1:26" ht="48" customHeight="1" x14ac:dyDescent="0.15">
      <c r="A64" s="96"/>
    </row>
    <row r="65" spans="1:26" ht="34.5" customHeight="1" x14ac:dyDescent="0.15">
      <c r="A65" s="96"/>
    </row>
    <row r="66" spans="1:26" x14ac:dyDescent="0.15">
      <c r="A66" s="96"/>
    </row>
    <row r="67" spans="1:26" x14ac:dyDescent="0.15">
      <c r="A67" s="96"/>
    </row>
    <row r="68" spans="1:26" x14ac:dyDescent="0.15">
      <c r="A68" s="96"/>
    </row>
    <row r="69" spans="1:26" x14ac:dyDescent="0.15">
      <c r="A69" s="96"/>
    </row>
    <row r="70" spans="1:26" ht="34.5" customHeight="1" x14ac:dyDescent="0.15">
      <c r="A70" s="96"/>
    </row>
    <row r="71" spans="1:26" ht="33" customHeight="1" x14ac:dyDescent="0.15">
      <c r="A71" s="96"/>
    </row>
    <row r="72" spans="1:26" x14ac:dyDescent="0.15">
      <c r="A72" s="96"/>
    </row>
    <row r="73" spans="1:26" ht="41.25" customHeight="1" x14ac:dyDescent="0.15">
      <c r="A73" s="3"/>
    </row>
    <row r="74" spans="1:26" x14ac:dyDescent="0.15">
      <c r="A74" s="96"/>
      <c r="S74" s="24"/>
      <c r="T74" s="24"/>
      <c r="U74" s="24"/>
      <c r="V74" s="24"/>
      <c r="W74" s="24"/>
      <c r="X74" s="24"/>
      <c r="Y74" s="24"/>
      <c r="Z74" s="24"/>
    </row>
    <row r="75" spans="1:26" ht="33" customHeight="1" x14ac:dyDescent="0.15"/>
    <row r="76" spans="1:26" ht="44.25" customHeight="1" x14ac:dyDescent="0.15">
      <c r="A76" s="96"/>
    </row>
    <row r="77" spans="1:26" ht="27.75" customHeight="1" x14ac:dyDescent="0.15">
      <c r="A77" s="96"/>
    </row>
    <row r="78" spans="1:26" ht="27" customHeight="1" x14ac:dyDescent="0.15">
      <c r="A78" s="96"/>
    </row>
    <row r="80" spans="1:26" ht="39" customHeight="1" x14ac:dyDescent="0.15">
      <c r="A80" s="96"/>
    </row>
    <row r="81" spans="1:1" ht="37.5" customHeight="1" x14ac:dyDescent="0.15">
      <c r="A81" s="96"/>
    </row>
    <row r="83" spans="1:1" x14ac:dyDescent="0.15">
      <c r="A83" s="96"/>
    </row>
    <row r="84" spans="1:1" x14ac:dyDescent="0.15">
      <c r="A84" s="96"/>
    </row>
    <row r="85" spans="1:1" ht="39" customHeight="1" x14ac:dyDescent="0.15">
      <c r="A85" s="96"/>
    </row>
    <row r="86" spans="1:1" ht="36.75" customHeight="1" x14ac:dyDescent="0.15">
      <c r="A86" s="96"/>
    </row>
    <row r="87" spans="1:1" ht="21.75" customHeight="1" x14ac:dyDescent="0.15">
      <c r="A87" s="3"/>
    </row>
    <row r="88" spans="1:1" x14ac:dyDescent="0.15">
      <c r="A88" s="96"/>
    </row>
    <row r="89" spans="1:1" ht="36.75" customHeight="1" x14ac:dyDescent="0.15"/>
    <row r="90" spans="1:1" ht="39" customHeight="1" x14ac:dyDescent="0.15">
      <c r="A90" s="96"/>
    </row>
    <row r="91" spans="1:1" ht="56.25" customHeight="1" x14ac:dyDescent="0.15">
      <c r="A91" s="96"/>
    </row>
    <row r="93" spans="1:1" ht="25.5" customHeight="1" x14ac:dyDescent="0.15">
      <c r="A93" s="96"/>
    </row>
    <row r="94" spans="1:1" ht="63.75" customHeight="1" x14ac:dyDescent="0.15">
      <c r="A94" s="96"/>
    </row>
    <row r="95" spans="1:1" ht="34.5" customHeight="1" x14ac:dyDescent="0.15">
      <c r="A95" s="96"/>
    </row>
    <row r="96" spans="1:1" x14ac:dyDescent="0.15">
      <c r="A96" s="96"/>
    </row>
    <row r="97" spans="1:1" x14ac:dyDescent="0.15">
      <c r="A97" s="96"/>
    </row>
    <row r="98" spans="1:1" x14ac:dyDescent="0.15">
      <c r="A98" s="96"/>
    </row>
    <row r="99" spans="1:1" ht="34.5" customHeight="1" x14ac:dyDescent="0.15"/>
    <row r="100" spans="1:1" ht="36.75" customHeight="1" x14ac:dyDescent="0.15">
      <c r="A100" s="96"/>
    </row>
    <row r="101" spans="1:1" ht="19.5" customHeight="1" x14ac:dyDescent="0.15">
      <c r="A101" s="96"/>
    </row>
    <row r="102" spans="1:1" ht="33" customHeight="1" x14ac:dyDescent="0.15">
      <c r="A102" s="96"/>
    </row>
    <row r="103" spans="1:1" ht="42.75" customHeight="1" x14ac:dyDescent="0.15">
      <c r="A103" s="96"/>
    </row>
    <row r="104" spans="1:1" x14ac:dyDescent="0.15">
      <c r="A104" s="96"/>
    </row>
    <row r="105" spans="1:1" x14ac:dyDescent="0.15">
      <c r="A105" s="96"/>
    </row>
    <row r="106" spans="1:1" x14ac:dyDescent="0.15">
      <c r="A106" s="96"/>
    </row>
    <row r="107" spans="1:1" ht="68.25" customHeight="1" x14ac:dyDescent="0.15"/>
  </sheetData>
  <sortState xmlns:xlrd2="http://schemas.microsoft.com/office/spreadsheetml/2017/richdata2" ref="A5:Z5">
    <sortCondition ref="B5"/>
    <sortCondition ref="E5"/>
    <sortCondition ref="T5"/>
  </sortState>
  <mergeCells count="10">
    <mergeCell ref="G1:G2"/>
    <mergeCell ref="H1:L1"/>
    <mergeCell ref="M1:Q1"/>
    <mergeCell ref="R1:R2"/>
    <mergeCell ref="B6:F6"/>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5" tint="0.79998168889431442"/>
  </sheetPr>
  <dimension ref="A1:X94"/>
  <sheetViews>
    <sheetView zoomScale="70" zoomScaleNormal="70" zoomScaleSheetLayoutView="70" workbookViewId="0"/>
  </sheetViews>
  <sheetFormatPr defaultRowHeight="13.5" x14ac:dyDescent="0.15"/>
  <cols>
    <col min="1" max="1" width="15" style="11" customWidth="1"/>
    <col min="2" max="2" width="5.125" style="11" customWidth="1"/>
    <col min="3" max="3" width="22.625" style="33" customWidth="1"/>
    <col min="4" max="4" width="22.375" style="33" customWidth="1"/>
    <col min="5" max="5" width="5.25" style="11" customWidth="1"/>
    <col min="6" max="6" width="22.5" style="34" customWidth="1"/>
    <col min="7" max="14" width="11.5" style="11" customWidth="1"/>
    <col min="15" max="15" width="11.5" style="35" customWidth="1"/>
    <col min="16" max="17" width="11.5" style="11" customWidth="1"/>
    <col min="18" max="18" width="86.25" style="33" bestFit="1" customWidth="1"/>
    <col min="19" max="23" width="9" style="11"/>
    <col min="24" max="24" width="3.625" style="11" customWidth="1"/>
    <col min="25" max="16384" width="9" style="11"/>
  </cols>
  <sheetData>
    <row r="1" spans="1:18" s="21" customFormat="1" x14ac:dyDescent="0.15">
      <c r="B1" s="207" t="s">
        <v>0</v>
      </c>
      <c r="C1" s="208" t="s">
        <v>1</v>
      </c>
      <c r="D1" s="208" t="s">
        <v>2</v>
      </c>
      <c r="E1" s="207" t="s">
        <v>3</v>
      </c>
      <c r="F1" s="209" t="s">
        <v>4</v>
      </c>
      <c r="G1" s="207" t="s">
        <v>5</v>
      </c>
      <c r="H1" s="207" t="s">
        <v>6</v>
      </c>
      <c r="I1" s="207"/>
      <c r="J1" s="207"/>
      <c r="K1" s="207"/>
      <c r="L1" s="207"/>
      <c r="M1" s="207" t="s">
        <v>7</v>
      </c>
      <c r="N1" s="207"/>
      <c r="O1" s="207"/>
      <c r="P1" s="207"/>
      <c r="Q1" s="207"/>
      <c r="R1" s="202" t="s">
        <v>758</v>
      </c>
    </row>
    <row r="2" spans="1:18" s="21" customFormat="1" x14ac:dyDescent="0.15">
      <c r="A2" s="21" t="s">
        <v>141</v>
      </c>
      <c r="B2" s="207"/>
      <c r="C2" s="208"/>
      <c r="D2" s="208"/>
      <c r="E2" s="207"/>
      <c r="F2" s="209"/>
      <c r="G2" s="207"/>
      <c r="H2" s="158" t="s">
        <v>8</v>
      </c>
      <c r="I2" s="158" t="s">
        <v>9</v>
      </c>
      <c r="J2" s="158" t="s">
        <v>10</v>
      </c>
      <c r="K2" s="158" t="str">
        <f>製造!K2</f>
        <v>令和6年度</v>
      </c>
      <c r="L2" s="158" t="s">
        <v>11</v>
      </c>
      <c r="M2" s="158" t="s">
        <v>8</v>
      </c>
      <c r="N2" s="158" t="s">
        <v>9</v>
      </c>
      <c r="O2" s="159" t="s">
        <v>10</v>
      </c>
      <c r="P2" s="158" t="str">
        <f>製造!P2</f>
        <v>令和6年度</v>
      </c>
      <c r="Q2" s="158" t="s">
        <v>11</v>
      </c>
      <c r="R2" s="203"/>
    </row>
    <row r="3" spans="1:18" ht="61.5" customHeight="1" x14ac:dyDescent="0.15">
      <c r="A3" s="3" t="str" cm="1">
        <f t="array" ref="A3:R7">_xlfn._xlws.FILTER(一覧表!A3:R118,一覧表!W3:W118="生活関連サービス業、娯楽業")</f>
        <v>未達成</v>
      </c>
      <c r="B3" s="176">
        <v>29</v>
      </c>
      <c r="C3" s="5" t="str">
        <v>株式会社九州たまがわ</v>
      </c>
      <c r="D3" s="29" t="str">
        <v>東彼杵郡東彼杵町三根郷８９３－１</v>
      </c>
      <c r="E3" s="7">
        <v>78</v>
      </c>
      <c r="F3" s="29" t="str">
        <v>ホテル、病院、店舗へリネン用品の提供</v>
      </c>
      <c r="G3" s="7" t="str">
        <v>R4～R7</v>
      </c>
      <c r="H3" s="18">
        <v>3186</v>
      </c>
      <c r="I3" s="18" t="str">
        <v>-</v>
      </c>
      <c r="J3" s="23" t="str">
        <v>-</v>
      </c>
      <c r="K3" s="18">
        <v>3275</v>
      </c>
      <c r="L3" s="23">
        <v>-2.79347143753923E-2</v>
      </c>
      <c r="M3" s="98">
        <v>0.35730000000000001</v>
      </c>
      <c r="N3" s="98">
        <v>0.34660000000000002</v>
      </c>
      <c r="O3" s="23">
        <v>2.9946823397704936E-2</v>
      </c>
      <c r="P3" s="98">
        <v>0.37459999999999999</v>
      </c>
      <c r="Q3" s="23">
        <v>-4.8418695773859488E-2</v>
      </c>
      <c r="R3" s="29" t="str">
        <v>圧縮空気配管を改良し、ｺﾝﾌﾟﾚｯｻｰの高回転時間を削減。
昨年に続き非化石発電の㈱日本テクノと契約。
地下水（22℃）を使用した水冷クーラーを増設。</v>
      </c>
    </row>
    <row r="4" spans="1:18" ht="61.5" customHeight="1" x14ac:dyDescent="0.15">
      <c r="A4" s="3" t="str">
        <v>未達成</v>
      </c>
      <c r="B4" s="176">
        <v>34</v>
      </c>
      <c r="C4" s="5" t="str">
        <v>株式会社テンガイ</v>
      </c>
      <c r="D4" s="29" t="str">
        <v>福岡県小郡市小板井４９８－１　天蓋会館３F</v>
      </c>
      <c r="E4" s="7">
        <v>80</v>
      </c>
      <c r="F4" s="29" t="str">
        <v>九州にて11店舗の遊技場を運営</v>
      </c>
      <c r="G4" s="7" t="str">
        <v>R5～R7</v>
      </c>
      <c r="H4" s="18">
        <v>2159.9</v>
      </c>
      <c r="I4" s="18">
        <v>2095.1</v>
      </c>
      <c r="J4" s="23">
        <v>3.0001388953192376E-2</v>
      </c>
      <c r="K4" s="18">
        <v>2362.19</v>
      </c>
      <c r="L4" s="23">
        <v>-9.3657113755266419E-2</v>
      </c>
      <c r="M4" s="98" t="str">
        <v>-</v>
      </c>
      <c r="N4" s="98" t="str">
        <v>-</v>
      </c>
      <c r="O4" s="23" t="str">
        <v>-</v>
      </c>
      <c r="P4" s="98" t="str">
        <v>-</v>
      </c>
      <c r="Q4" s="23" t="str">
        <v>-</v>
      </c>
      <c r="R4" s="29" t="str">
        <v>・デマンド監視装置有効利用
・省エネ器具への切替
・空調機運転時間の適正化
・空調室内機の洗浄</v>
      </c>
    </row>
    <row r="5" spans="1:18" ht="61.5" customHeight="1" x14ac:dyDescent="0.15">
      <c r="A5" s="3" t="str">
        <v>総量目標達成</v>
      </c>
      <c r="B5" s="176">
        <v>78</v>
      </c>
      <c r="C5" s="249" t="str">
        <v>ハウステンボス株式会社</v>
      </c>
      <c r="D5" s="29" t="str">
        <v>佐世保市ハウステンボス町１－１</v>
      </c>
      <c r="E5" s="7">
        <v>80</v>
      </c>
      <c r="F5" s="29" t="str">
        <v>テーマパーク</v>
      </c>
      <c r="G5" s="7" t="str">
        <v>R5～R7</v>
      </c>
      <c r="H5" s="18">
        <v>19562</v>
      </c>
      <c r="I5" s="18">
        <v>18975</v>
      </c>
      <c r="J5" s="23">
        <v>3.0007156732440476E-2</v>
      </c>
      <c r="K5" s="18">
        <v>18471</v>
      </c>
      <c r="L5" s="23">
        <v>5.5771393518045165E-2</v>
      </c>
      <c r="M5" s="98" t="str">
        <v>-</v>
      </c>
      <c r="N5" s="98" t="str">
        <v>-</v>
      </c>
      <c r="O5" s="23" t="str">
        <v>-</v>
      </c>
      <c r="P5" s="98" t="str">
        <v>-</v>
      </c>
      <c r="Q5" s="23" t="str">
        <v>-</v>
      </c>
      <c r="R5" s="29" t="str">
        <v>非化石エネルギーの割合が高い電気を一部調達している。
エネルギー消費効率が優れた設備（ポンプモーター、熱交換器）を更新した。</v>
      </c>
    </row>
    <row r="6" spans="1:18" ht="61.5" customHeight="1" x14ac:dyDescent="0.15">
      <c r="A6" s="3" t="str">
        <v>未達成</v>
      </c>
      <c r="B6" s="176">
        <v>98</v>
      </c>
      <c r="C6" s="5" t="str">
        <v>株式会社メモリード</v>
      </c>
      <c r="D6" s="29" t="str">
        <v>長崎市稲佐町2番2号</v>
      </c>
      <c r="E6" s="7">
        <v>79</v>
      </c>
      <c r="F6" s="29" t="str">
        <v>婚礼・葬祭サービス業</v>
      </c>
      <c r="G6" s="7" t="str">
        <v>R5～R7</v>
      </c>
      <c r="H6" s="18">
        <v>8750</v>
      </c>
      <c r="I6" s="18">
        <v>8575</v>
      </c>
      <c r="J6" s="23">
        <v>2.0000000000000018E-2</v>
      </c>
      <c r="K6" s="18">
        <v>9005</v>
      </c>
      <c r="L6" s="23">
        <v>-2.9142857142857137E-2</v>
      </c>
      <c r="M6" s="98" t="str">
        <v>-</v>
      </c>
      <c r="N6" s="98" t="str">
        <v>-</v>
      </c>
      <c r="O6" s="23" t="str">
        <v>-</v>
      </c>
      <c r="P6" s="98" t="str">
        <v>-</v>
      </c>
      <c r="Q6" s="23" t="str">
        <v>-</v>
      </c>
      <c r="R6" s="29" t="str">
        <v>クールビズ等で室内温度・照明等の無駄を無くす等事業部・本部で経費削減の努力をしている</v>
      </c>
    </row>
    <row r="7" spans="1:18" ht="61.5" customHeight="1" x14ac:dyDescent="0.15">
      <c r="A7" s="3" t="str">
        <v>総量目標達成</v>
      </c>
      <c r="B7" s="176">
        <v>110</v>
      </c>
      <c r="C7" s="249" t="str">
        <v>三宝商事株式会社</v>
      </c>
      <c r="D7" s="29" t="str">
        <v>西彼杵郡時津町左底郷１６５０－４</v>
      </c>
      <c r="E7" s="7">
        <v>80</v>
      </c>
      <c r="F7" s="29" t="str">
        <v>パチンコ：9店舗</v>
      </c>
      <c r="G7" s="7" t="str">
        <v>R6～R8</v>
      </c>
      <c r="H7" s="18">
        <v>3095</v>
      </c>
      <c r="I7" s="18">
        <v>3002</v>
      </c>
      <c r="J7" s="23">
        <v>3.0048465266559021E-2</v>
      </c>
      <c r="K7" s="18">
        <v>2998</v>
      </c>
      <c r="L7" s="23">
        <v>3.1340872374798101E-2</v>
      </c>
      <c r="M7" s="98" t="str">
        <v>-</v>
      </c>
      <c r="N7" s="98" t="str">
        <v>-</v>
      </c>
      <c r="O7" s="23" t="str">
        <v>-</v>
      </c>
      <c r="P7" s="98" t="str">
        <v>-</v>
      </c>
      <c r="Q7" s="23" t="str">
        <v>-</v>
      </c>
      <c r="R7" s="29" t="str">
        <v>・省エネ意識付け
・高効率設備への更新
・閉鎖店舗の影響あり</v>
      </c>
    </row>
    <row r="8" spans="1:18" ht="30" customHeight="1" x14ac:dyDescent="0.15">
      <c r="A8" s="96"/>
      <c r="B8" s="204" t="s">
        <v>62</v>
      </c>
      <c r="C8" s="204"/>
      <c r="D8" s="204"/>
      <c r="E8" s="204"/>
      <c r="F8" s="204"/>
      <c r="G8" s="30"/>
      <c r="H8" s="15">
        <f>SUM(H3:H7)</f>
        <v>36752.9</v>
      </c>
      <c r="I8" s="15">
        <f>SUM(I3:I7)</f>
        <v>32647.1</v>
      </c>
      <c r="J8" s="104">
        <f>1-I8/H8</f>
        <v>0.11171363348198382</v>
      </c>
      <c r="K8" s="15">
        <f>SUM(K3:K7)</f>
        <v>36111.19</v>
      </c>
      <c r="L8" s="104">
        <f>1-K8/H8</f>
        <v>1.7460118793346857E-2</v>
      </c>
      <c r="M8" s="17"/>
      <c r="N8" s="17"/>
      <c r="O8" s="23"/>
      <c r="P8" s="31"/>
      <c r="Q8" s="19"/>
      <c r="R8" s="26"/>
    </row>
    <row r="9" spans="1:18" ht="50.25" customHeight="1" x14ac:dyDescent="0.15">
      <c r="A9" s="96"/>
      <c r="H9" s="96"/>
      <c r="I9" s="96"/>
      <c r="J9" s="81"/>
      <c r="K9" s="96"/>
      <c r="L9" s="81"/>
      <c r="O9" s="81"/>
      <c r="Q9" s="81"/>
    </row>
    <row r="10" spans="1:18" ht="35.25" customHeight="1" x14ac:dyDescent="0.15">
      <c r="A10" s="96"/>
      <c r="H10" s="96"/>
      <c r="I10" s="96"/>
      <c r="J10" s="81"/>
      <c r="K10" s="96"/>
      <c r="L10" s="81"/>
      <c r="O10" s="81"/>
      <c r="Q10" s="81"/>
    </row>
    <row r="11" spans="1:18" ht="50.25" customHeight="1" x14ac:dyDescent="0.15">
      <c r="A11" s="96"/>
      <c r="H11" s="96"/>
      <c r="I11" s="96"/>
      <c r="J11" s="81"/>
      <c r="K11" s="96"/>
      <c r="L11" s="81"/>
      <c r="O11" s="81"/>
      <c r="P11" s="35"/>
      <c r="Q11" s="81"/>
    </row>
    <row r="12" spans="1:18" ht="36.75" customHeight="1" x14ac:dyDescent="0.15">
      <c r="A12" s="96"/>
      <c r="H12" s="96"/>
      <c r="I12" s="96"/>
      <c r="J12" s="81"/>
      <c r="K12" s="96"/>
      <c r="L12" s="81"/>
      <c r="O12" s="81"/>
      <c r="P12" s="35"/>
      <c r="Q12" s="81"/>
    </row>
    <row r="13" spans="1:18" ht="35.25" customHeight="1" x14ac:dyDescent="0.15">
      <c r="A13" s="96"/>
      <c r="H13" s="96"/>
      <c r="I13" s="96"/>
      <c r="J13" s="81"/>
      <c r="K13" s="96"/>
      <c r="L13" s="81"/>
      <c r="O13" s="81"/>
      <c r="P13" s="35"/>
      <c r="Q13" s="81"/>
    </row>
    <row r="14" spans="1:18" ht="35.25" customHeight="1" x14ac:dyDescent="0.15">
      <c r="A14" s="96"/>
      <c r="H14" s="96"/>
      <c r="I14" s="96"/>
      <c r="J14" s="81"/>
      <c r="K14" s="96"/>
      <c r="L14" s="81"/>
      <c r="O14" s="81"/>
      <c r="Q14" s="81"/>
    </row>
    <row r="15" spans="1:18" ht="35.25" customHeight="1" x14ac:dyDescent="0.15">
      <c r="A15" s="96"/>
      <c r="H15" s="96"/>
      <c r="I15" s="96"/>
      <c r="J15" s="81"/>
      <c r="K15" s="96"/>
      <c r="L15" s="81"/>
      <c r="O15" s="81"/>
      <c r="Q15" s="81"/>
    </row>
    <row r="16" spans="1:18" ht="35.25" customHeight="1" x14ac:dyDescent="0.15">
      <c r="A16" s="96"/>
      <c r="H16" s="96"/>
      <c r="I16" s="96"/>
      <c r="J16" s="81"/>
      <c r="K16" s="96"/>
      <c r="L16" s="81"/>
      <c r="O16" s="81"/>
      <c r="Q16" s="81"/>
    </row>
    <row r="17" spans="1:24" x14ac:dyDescent="0.15">
      <c r="A17" s="96"/>
      <c r="H17" s="96"/>
      <c r="I17" s="96"/>
      <c r="J17" s="81"/>
      <c r="K17" s="96"/>
      <c r="L17" s="81"/>
      <c r="O17" s="81"/>
      <c r="Q17" s="81"/>
    </row>
    <row r="18" spans="1:24" ht="23.25" customHeight="1" x14ac:dyDescent="0.15">
      <c r="A18" s="96"/>
      <c r="H18" s="96"/>
      <c r="I18" s="96"/>
      <c r="J18" s="81"/>
      <c r="K18" s="96"/>
      <c r="L18" s="81"/>
      <c r="O18" s="81"/>
      <c r="Q18" s="81"/>
    </row>
    <row r="19" spans="1:24" s="24" customFormat="1" x14ac:dyDescent="0.15">
      <c r="A19" s="96"/>
      <c r="B19" s="11"/>
      <c r="C19" s="33"/>
      <c r="D19" s="33"/>
      <c r="E19" s="11"/>
      <c r="F19" s="34"/>
      <c r="G19" s="11"/>
      <c r="H19" s="96"/>
      <c r="I19" s="96"/>
      <c r="J19" s="49"/>
      <c r="K19" s="96"/>
      <c r="L19" s="49"/>
      <c r="M19" s="11"/>
      <c r="N19" s="11"/>
      <c r="O19" s="49"/>
      <c r="P19" s="11"/>
      <c r="Q19" s="49"/>
      <c r="R19" s="33"/>
    </row>
    <row r="20" spans="1:24" ht="21" customHeight="1" x14ac:dyDescent="0.15">
      <c r="A20" s="96"/>
      <c r="H20" s="96"/>
      <c r="I20" s="96"/>
      <c r="J20" s="49"/>
      <c r="K20" s="96"/>
      <c r="L20" s="49"/>
      <c r="O20" s="49"/>
      <c r="Q20" s="49"/>
    </row>
    <row r="21" spans="1:24" ht="58.5" customHeight="1" x14ac:dyDescent="0.15">
      <c r="A21" s="96"/>
      <c r="H21" s="96"/>
      <c r="I21" s="96"/>
      <c r="J21" s="49"/>
      <c r="K21" s="96"/>
      <c r="L21" s="49"/>
      <c r="O21" s="49"/>
      <c r="Q21" s="49"/>
    </row>
    <row r="22" spans="1:24" ht="41.25" customHeight="1" x14ac:dyDescent="0.15">
      <c r="A22" s="96"/>
      <c r="H22" s="96"/>
      <c r="I22" s="96"/>
      <c r="J22" s="49"/>
      <c r="K22" s="96"/>
      <c r="L22" s="49"/>
      <c r="O22" s="49"/>
      <c r="Q22" s="49"/>
    </row>
    <row r="23" spans="1:24" ht="36.75" customHeight="1" x14ac:dyDescent="0.15">
      <c r="A23" s="96"/>
      <c r="H23" s="96"/>
      <c r="I23" s="96"/>
      <c r="J23" s="49"/>
      <c r="K23" s="96"/>
      <c r="L23" s="49"/>
      <c r="O23" s="49"/>
      <c r="Q23" s="49"/>
    </row>
    <row r="24" spans="1:24" ht="33" customHeight="1" x14ac:dyDescent="0.15">
      <c r="A24" s="96"/>
      <c r="H24" s="96"/>
      <c r="I24" s="96"/>
      <c r="J24" s="49"/>
      <c r="K24" s="96"/>
      <c r="L24" s="49"/>
      <c r="O24" s="49"/>
      <c r="Q24" s="49"/>
    </row>
    <row r="25" spans="1:24" ht="41.25" customHeight="1" x14ac:dyDescent="0.15">
      <c r="A25" s="96"/>
      <c r="H25" s="96"/>
      <c r="I25" s="96"/>
      <c r="J25" s="49"/>
      <c r="K25" s="96"/>
      <c r="L25" s="49"/>
      <c r="O25" s="49"/>
      <c r="Q25" s="49"/>
    </row>
    <row r="26" spans="1:24" x14ac:dyDescent="0.15">
      <c r="A26" s="96"/>
      <c r="H26" s="96"/>
      <c r="I26" s="96"/>
      <c r="J26" s="49"/>
      <c r="K26" s="96"/>
      <c r="L26" s="49"/>
      <c r="O26" s="49"/>
      <c r="Q26" s="49"/>
    </row>
    <row r="27" spans="1:24" ht="27.75" customHeight="1" x14ac:dyDescent="0.15">
      <c r="A27" s="96"/>
      <c r="H27" s="96"/>
      <c r="I27" s="96"/>
      <c r="J27" s="49"/>
      <c r="K27" s="96"/>
      <c r="L27" s="49"/>
      <c r="O27" s="49"/>
      <c r="Q27" s="49"/>
    </row>
    <row r="28" spans="1:24" ht="41.25" customHeight="1" x14ac:dyDescent="0.15">
      <c r="A28" s="96"/>
      <c r="H28" s="96"/>
      <c r="I28" s="96"/>
      <c r="J28" s="49"/>
      <c r="K28" s="96"/>
      <c r="L28" s="49"/>
      <c r="O28" s="49"/>
      <c r="Q28" s="49"/>
    </row>
    <row r="29" spans="1:24" x14ac:dyDescent="0.15">
      <c r="A29" s="96"/>
      <c r="H29" s="96"/>
      <c r="I29" s="96"/>
      <c r="J29" s="49"/>
      <c r="K29" s="96"/>
      <c r="L29" s="49"/>
      <c r="O29" s="49"/>
      <c r="Q29" s="49"/>
    </row>
    <row r="30" spans="1:24" ht="39" customHeight="1" x14ac:dyDescent="0.15">
      <c r="A30" s="96"/>
      <c r="H30" s="96"/>
      <c r="I30" s="96"/>
      <c r="J30" s="49"/>
      <c r="K30" s="96"/>
      <c r="L30" s="49"/>
      <c r="O30" s="49"/>
      <c r="Q30" s="49"/>
    </row>
    <row r="31" spans="1:24" ht="39" customHeight="1" x14ac:dyDescent="0.15">
      <c r="A31" s="96"/>
      <c r="H31" s="96"/>
      <c r="I31" s="96"/>
      <c r="J31" s="49"/>
      <c r="K31" s="96"/>
      <c r="L31" s="49"/>
      <c r="O31" s="49"/>
      <c r="Q31" s="49"/>
      <c r="S31" s="24"/>
      <c r="T31" s="24"/>
      <c r="U31" s="24"/>
      <c r="V31" s="24"/>
      <c r="W31" s="24"/>
      <c r="X31" s="24"/>
    </row>
    <row r="32" spans="1:24" ht="48.75" customHeight="1" x14ac:dyDescent="0.15">
      <c r="A32" s="96"/>
      <c r="H32" s="96"/>
      <c r="I32" s="96"/>
      <c r="J32" s="49"/>
      <c r="K32" s="96"/>
      <c r="L32" s="49"/>
      <c r="O32" s="49"/>
      <c r="Q32" s="49"/>
    </row>
    <row r="33" spans="1:24" ht="50.25" customHeight="1" x14ac:dyDescent="0.15">
      <c r="A33" s="96"/>
      <c r="H33" s="96"/>
      <c r="I33" s="96"/>
      <c r="J33" s="49"/>
      <c r="K33" s="96"/>
      <c r="L33" s="49"/>
      <c r="O33" s="49"/>
      <c r="Q33" s="49"/>
    </row>
    <row r="34" spans="1:24" ht="34.5" customHeight="1" x14ac:dyDescent="0.15">
      <c r="A34" s="96"/>
      <c r="H34" s="96"/>
      <c r="I34" s="96"/>
      <c r="J34" s="49"/>
      <c r="K34" s="96"/>
      <c r="L34" s="49"/>
      <c r="O34" s="49"/>
      <c r="Q34" s="49"/>
    </row>
    <row r="35" spans="1:24" ht="36.75" customHeight="1" x14ac:dyDescent="0.15">
      <c r="A35" s="96"/>
      <c r="H35" s="96"/>
      <c r="I35" s="96"/>
      <c r="J35" s="49"/>
      <c r="K35" s="96"/>
      <c r="L35" s="49"/>
      <c r="O35" s="49"/>
      <c r="Q35" s="49"/>
    </row>
    <row r="36" spans="1:24" ht="36.75" customHeight="1" x14ac:dyDescent="0.15">
      <c r="A36" s="96"/>
      <c r="H36" s="96"/>
      <c r="I36" s="96"/>
      <c r="J36" s="49"/>
      <c r="K36" s="96"/>
      <c r="L36" s="49"/>
      <c r="O36" s="49"/>
      <c r="Q36" s="49"/>
    </row>
    <row r="37" spans="1:24" x14ac:dyDescent="0.15">
      <c r="A37" s="96"/>
      <c r="H37" s="96"/>
      <c r="I37" s="96"/>
      <c r="J37" s="49"/>
      <c r="K37" s="96"/>
      <c r="L37" s="49"/>
      <c r="O37" s="49"/>
      <c r="Q37" s="49"/>
      <c r="S37" s="24"/>
      <c r="T37" s="24"/>
      <c r="U37" s="24"/>
      <c r="V37" s="24"/>
      <c r="W37" s="24"/>
      <c r="X37" s="24"/>
    </row>
    <row r="38" spans="1:24" ht="30.75" customHeight="1" x14ac:dyDescent="0.15">
      <c r="A38" s="96"/>
      <c r="H38" s="96"/>
      <c r="I38" s="96"/>
      <c r="J38" s="49"/>
      <c r="K38" s="96"/>
      <c r="L38" s="49"/>
      <c r="O38" s="49"/>
      <c r="Q38" s="49"/>
    </row>
    <row r="39" spans="1:24" s="24" customFormat="1" ht="23.25" customHeight="1" x14ac:dyDescent="0.15">
      <c r="A39" s="3"/>
      <c r="B39" s="11"/>
      <c r="C39" s="33"/>
      <c r="D39" s="33"/>
      <c r="E39" s="11"/>
      <c r="F39" s="34"/>
      <c r="G39" s="11"/>
      <c r="H39" s="96"/>
      <c r="I39" s="96"/>
      <c r="J39" s="49"/>
      <c r="K39" s="96"/>
      <c r="L39" s="49"/>
      <c r="M39" s="11"/>
      <c r="N39" s="11"/>
      <c r="O39" s="49"/>
      <c r="P39" s="11"/>
      <c r="Q39" s="49"/>
      <c r="R39" s="33"/>
    </row>
    <row r="40" spans="1:24" ht="41.25" customHeight="1" x14ac:dyDescent="0.15">
      <c r="A40" s="96"/>
      <c r="H40" s="96"/>
      <c r="I40" s="96"/>
      <c r="J40" s="49"/>
      <c r="K40" s="96"/>
      <c r="L40" s="49"/>
      <c r="O40" s="49"/>
      <c r="Q40" s="49"/>
      <c r="S40" s="24"/>
      <c r="T40" s="24"/>
      <c r="U40" s="24"/>
      <c r="V40" s="24"/>
      <c r="W40" s="24"/>
      <c r="X40" s="24"/>
    </row>
    <row r="41" spans="1:24" ht="27" customHeight="1" x14ac:dyDescent="0.15">
      <c r="A41" s="96"/>
      <c r="H41" s="96"/>
      <c r="I41" s="96"/>
      <c r="J41" s="49"/>
      <c r="K41" s="96"/>
      <c r="L41" s="49"/>
      <c r="O41" s="49"/>
      <c r="Q41" s="49"/>
    </row>
    <row r="42" spans="1:24" ht="33" customHeight="1" x14ac:dyDescent="0.15">
      <c r="A42" s="96"/>
      <c r="H42" s="96"/>
      <c r="I42" s="96"/>
      <c r="J42" s="49"/>
      <c r="K42" s="96"/>
      <c r="L42" s="49"/>
      <c r="O42" s="49"/>
      <c r="Q42" s="49"/>
    </row>
    <row r="43" spans="1:24" x14ac:dyDescent="0.15">
      <c r="A43" s="96"/>
      <c r="H43" s="96"/>
      <c r="I43" s="96"/>
      <c r="J43" s="49"/>
      <c r="K43" s="96"/>
      <c r="L43" s="49"/>
      <c r="O43" s="49"/>
      <c r="Q43" s="49"/>
    </row>
    <row r="44" spans="1:24" x14ac:dyDescent="0.15">
      <c r="A44" s="96"/>
      <c r="H44" s="96"/>
      <c r="I44" s="96"/>
      <c r="J44" s="49"/>
      <c r="K44" s="96"/>
      <c r="L44" s="49"/>
      <c r="O44" s="49"/>
      <c r="Q44" s="49"/>
    </row>
    <row r="45" spans="1:24" ht="31.5" customHeight="1" x14ac:dyDescent="0.15">
      <c r="A45" s="96"/>
      <c r="H45" s="96"/>
      <c r="I45" s="96"/>
      <c r="J45" s="49"/>
      <c r="K45" s="96"/>
      <c r="L45" s="49"/>
      <c r="Q45" s="49"/>
    </row>
    <row r="46" spans="1:24" x14ac:dyDescent="0.15">
      <c r="A46" s="96"/>
    </row>
    <row r="47" spans="1:24" x14ac:dyDescent="0.15">
      <c r="A47" s="96"/>
    </row>
    <row r="48" spans="1:24" ht="29.25" customHeight="1" x14ac:dyDescent="0.15">
      <c r="A48" s="96"/>
    </row>
    <row r="49" spans="1:24" ht="36.75" customHeight="1" x14ac:dyDescent="0.15">
      <c r="A49" s="96"/>
    </row>
    <row r="50" spans="1:24" ht="39" customHeight="1" x14ac:dyDescent="0.15">
      <c r="A50" s="96"/>
    </row>
    <row r="51" spans="1:24" ht="48" customHeight="1" x14ac:dyDescent="0.15">
      <c r="A51" s="96"/>
    </row>
    <row r="52" spans="1:24" ht="34.5" customHeight="1" x14ac:dyDescent="0.15">
      <c r="A52" s="96"/>
    </row>
    <row r="53" spans="1:24" x14ac:dyDescent="0.15">
      <c r="A53" s="96"/>
    </row>
    <row r="54" spans="1:24" x14ac:dyDescent="0.15">
      <c r="A54" s="96"/>
    </row>
    <row r="55" spans="1:24" x14ac:dyDescent="0.15">
      <c r="A55" s="96"/>
    </row>
    <row r="56" spans="1:24" x14ac:dyDescent="0.15">
      <c r="A56" s="96"/>
    </row>
    <row r="57" spans="1:24" ht="34.5" customHeight="1" x14ac:dyDescent="0.15">
      <c r="A57" s="96"/>
    </row>
    <row r="58" spans="1:24" ht="33" customHeight="1" x14ac:dyDescent="0.15">
      <c r="A58" s="96"/>
    </row>
    <row r="59" spans="1:24" x14ac:dyDescent="0.15">
      <c r="A59" s="96"/>
    </row>
    <row r="60" spans="1:24" ht="41.25" customHeight="1" x14ac:dyDescent="0.15">
      <c r="A60" s="3"/>
    </row>
    <row r="61" spans="1:24" x14ac:dyDescent="0.15">
      <c r="A61" s="96"/>
      <c r="S61" s="24"/>
      <c r="T61" s="24"/>
      <c r="U61" s="24"/>
      <c r="V61" s="24"/>
      <c r="W61" s="24"/>
      <c r="X61" s="24"/>
    </row>
    <row r="62" spans="1:24" ht="33" customHeight="1" x14ac:dyDescent="0.15"/>
    <row r="63" spans="1:24" ht="44.25" customHeight="1" x14ac:dyDescent="0.15">
      <c r="A63" s="96"/>
    </row>
    <row r="64" spans="1:24" ht="27.75" customHeight="1" x14ac:dyDescent="0.15">
      <c r="A64" s="96"/>
    </row>
    <row r="65" spans="1:1" ht="27" customHeight="1" x14ac:dyDescent="0.15">
      <c r="A65" s="96"/>
    </row>
    <row r="67" spans="1:1" ht="39" customHeight="1" x14ac:dyDescent="0.15">
      <c r="A67" s="96"/>
    </row>
    <row r="68" spans="1:1" ht="37.5" customHeight="1" x14ac:dyDescent="0.15">
      <c r="A68" s="96"/>
    </row>
    <row r="70" spans="1:1" x14ac:dyDescent="0.15">
      <c r="A70" s="96"/>
    </row>
    <row r="71" spans="1:1" x14ac:dyDescent="0.15">
      <c r="A71" s="96"/>
    </row>
    <row r="72" spans="1:1" ht="39" customHeight="1" x14ac:dyDescent="0.15">
      <c r="A72" s="96"/>
    </row>
    <row r="73" spans="1:1" ht="36.75" customHeight="1" x14ac:dyDescent="0.15">
      <c r="A73" s="96"/>
    </row>
    <row r="74" spans="1:1" ht="21.75" customHeight="1" x14ac:dyDescent="0.15">
      <c r="A74" s="3"/>
    </row>
    <row r="75" spans="1:1" x14ac:dyDescent="0.15">
      <c r="A75" s="96"/>
    </row>
    <row r="76" spans="1:1" ht="36.75" customHeight="1" x14ac:dyDescent="0.15"/>
    <row r="77" spans="1:1" ht="39" customHeight="1" x14ac:dyDescent="0.15">
      <c r="A77" s="96"/>
    </row>
    <row r="78" spans="1:1" ht="56.25" customHeight="1" x14ac:dyDescent="0.15">
      <c r="A78" s="96"/>
    </row>
    <row r="80" spans="1:1" ht="25.5" customHeight="1" x14ac:dyDescent="0.15">
      <c r="A80" s="96"/>
    </row>
    <row r="81" spans="1:1" ht="63.75" customHeight="1" x14ac:dyDescent="0.15">
      <c r="A81" s="96"/>
    </row>
    <row r="82" spans="1:1" ht="34.5" customHeight="1" x14ac:dyDescent="0.15">
      <c r="A82" s="96"/>
    </row>
    <row r="83" spans="1:1" x14ac:dyDescent="0.15">
      <c r="A83" s="96"/>
    </row>
    <row r="84" spans="1:1" x14ac:dyDescent="0.15">
      <c r="A84" s="96"/>
    </row>
    <row r="85" spans="1:1" x14ac:dyDescent="0.15">
      <c r="A85" s="96"/>
    </row>
    <row r="86" spans="1:1" ht="34.5" customHeight="1" x14ac:dyDescent="0.15"/>
    <row r="87" spans="1:1" ht="36.75" customHeight="1" x14ac:dyDescent="0.15">
      <c r="A87" s="96"/>
    </row>
    <row r="88" spans="1:1" ht="19.5" customHeight="1" x14ac:dyDescent="0.15">
      <c r="A88" s="96"/>
    </row>
    <row r="89" spans="1:1" ht="33" customHeight="1" x14ac:dyDescent="0.15">
      <c r="A89" s="96"/>
    </row>
    <row r="90" spans="1:1" ht="42.75" customHeight="1" x14ac:dyDescent="0.15">
      <c r="A90" s="96"/>
    </row>
    <row r="91" spans="1:1" x14ac:dyDescent="0.15">
      <c r="A91" s="96"/>
    </row>
    <row r="92" spans="1:1" x14ac:dyDescent="0.15">
      <c r="A92" s="96"/>
    </row>
    <row r="93" spans="1:1" x14ac:dyDescent="0.15">
      <c r="A93" s="96"/>
    </row>
    <row r="94" spans="1:1" ht="68.25" customHeight="1" x14ac:dyDescent="0.15"/>
  </sheetData>
  <sortState xmlns:xlrd2="http://schemas.microsoft.com/office/spreadsheetml/2017/richdata2" ref="A4:X7">
    <sortCondition ref="A4:A7"/>
    <sortCondition ref="E4:E7"/>
  </sortState>
  <mergeCells count="10">
    <mergeCell ref="G1:G2"/>
    <mergeCell ref="H1:L1"/>
    <mergeCell ref="M1:Q1"/>
    <mergeCell ref="R1:R2"/>
    <mergeCell ref="B8:F8"/>
    <mergeCell ref="B1:B2"/>
    <mergeCell ref="C1:C2"/>
    <mergeCell ref="D1:D2"/>
    <mergeCell ref="E1:E2"/>
    <mergeCell ref="F1:F2"/>
  </mergeCells>
  <phoneticPr fontId="3"/>
  <pageMargins left="0.39370078740157483" right="0.39370078740157483" top="0.59055118110236227" bottom="0.19685039370078741" header="0.31496062992125984" footer="0.31496062992125984"/>
  <pageSetup paperSize="8" scale="67" fitToHeight="15" orientation="landscape" r:id="rId1"/>
  <headerFooter alignWithMargins="0">
    <oddHeader>&amp;L□温室効果ガス排出削減状況（令和５年度）&amp;R&amp;10&amp;A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32</vt:i4>
      </vt:variant>
    </vt:vector>
  </HeadingPairs>
  <TitlesOfParts>
    <vt:vector size="58" baseType="lpstr">
      <vt:lpstr>一覧表</vt:lpstr>
      <vt:lpstr>製造</vt:lpstr>
      <vt:lpstr>電気・ガス・熱供給</vt:lpstr>
      <vt:lpstr>運輸・郵便</vt:lpstr>
      <vt:lpstr>情報通信</vt:lpstr>
      <vt:lpstr>卸売・小売</vt:lpstr>
      <vt:lpstr>金融・保険</vt:lpstr>
      <vt:lpstr>宿泊・飲食サービス</vt:lpstr>
      <vt:lpstr>生活関連サービス・娯楽</vt:lpstr>
      <vt:lpstr>教育・学習支援</vt:lpstr>
      <vt:lpstr>医療・福祉</vt:lpstr>
      <vt:lpstr>複合サービス</vt:lpstr>
      <vt:lpstr>サービス業</vt:lpstr>
      <vt:lpstr>公務</vt:lpstr>
      <vt:lpstr>その他</vt:lpstr>
      <vt:lpstr>43_(株)マルキョウ</vt:lpstr>
      <vt:lpstr>45_九州電力(株)</vt:lpstr>
      <vt:lpstr>48_国立大学法人長崎大学</vt:lpstr>
      <vt:lpstr>57_ソニーセミコンダクタマニュファクチャリング(株)</vt:lpstr>
      <vt:lpstr>62_電源開発(株)</vt:lpstr>
      <vt:lpstr>68_長崎県病院企業団</vt:lpstr>
      <vt:lpstr>71_日本遠洋旋網漁業協同組合</vt:lpstr>
      <vt:lpstr>72_日本赤十字社</vt:lpstr>
      <vt:lpstr>87_山崎製パン(株)</vt:lpstr>
      <vt:lpstr>111_九州電力送配電(株)</vt:lpstr>
      <vt:lpstr>産業分類（R5）</vt:lpstr>
      <vt:lpstr>'111_九州電力送配電(株)'!Print_Area</vt:lpstr>
      <vt:lpstr>'43_(株)マルキョウ'!Print_Area</vt:lpstr>
      <vt:lpstr>サービス業!Print_Area</vt:lpstr>
      <vt:lpstr>その他!Print_Area</vt:lpstr>
      <vt:lpstr>医療・福祉!Print_Area</vt:lpstr>
      <vt:lpstr>一覧表!Print_Area</vt:lpstr>
      <vt:lpstr>運輸・郵便!Print_Area</vt:lpstr>
      <vt:lpstr>卸売・小売!Print_Area</vt:lpstr>
      <vt:lpstr>教育・学習支援!Print_Area</vt:lpstr>
      <vt:lpstr>金融・保険!Print_Area</vt:lpstr>
      <vt:lpstr>公務!Print_Area</vt:lpstr>
      <vt:lpstr>宿泊・飲食サービス!Print_Area</vt:lpstr>
      <vt:lpstr>情報通信!Print_Area</vt:lpstr>
      <vt:lpstr>生活関連サービス・娯楽!Print_Area</vt:lpstr>
      <vt:lpstr>製造!Print_Area</vt:lpstr>
      <vt:lpstr>電気・ガス・熱供給!Print_Area</vt:lpstr>
      <vt:lpstr>複合サービス!Print_Area</vt:lpstr>
      <vt:lpstr>サービス業!Print_Titles</vt:lpstr>
      <vt:lpstr>その他!Print_Titles</vt:lpstr>
      <vt:lpstr>医療・福祉!Print_Titles</vt:lpstr>
      <vt:lpstr>一覧表!Print_Titles</vt:lpstr>
      <vt:lpstr>運輸・郵便!Print_Titles</vt:lpstr>
      <vt:lpstr>卸売・小売!Print_Titles</vt:lpstr>
      <vt:lpstr>教育・学習支援!Print_Titles</vt:lpstr>
      <vt:lpstr>金融・保険!Print_Titles</vt:lpstr>
      <vt:lpstr>公務!Print_Titles</vt:lpstr>
      <vt:lpstr>宿泊・飲食サービス!Print_Titles</vt:lpstr>
      <vt:lpstr>情報通信!Print_Titles</vt:lpstr>
      <vt:lpstr>生活関連サービス・娯楽!Print_Titles</vt:lpstr>
      <vt:lpstr>製造!Print_Titles</vt:lpstr>
      <vt:lpstr>電気・ガス・熱供給!Print_Titles</vt:lpstr>
      <vt:lpstr>複合サービス!Print_Titles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深堀 晶子</dc:creator>
  <cp:lastModifiedBy>野田 菜々恵</cp:lastModifiedBy>
  <cp:lastPrinted>2025-03-28T00:05:52Z</cp:lastPrinted>
  <dcterms:created xsi:type="dcterms:W3CDTF">2016-11-21T06:11:56Z</dcterms:created>
  <dcterms:modified xsi:type="dcterms:W3CDTF">2026-02-17T07:29:42Z</dcterms:modified>
</cp:coreProperties>
</file>